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pivotTables/pivotTable1.xml" ContentType="application/vnd.openxmlformats-officedocument.spreadsheetml.pivotTable+xml"/>
  <Override PartName="/xl/drawings/drawing6.xml" ContentType="application/vnd.openxmlformats-officedocument.drawing+xml"/>
  <Override PartName="/xl/slicers/slicer1.xml" ContentType="application/vnd.ms-excel.slicer+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csircoza.sharepoint.com/sites/ICATSouthAfricaDeliverablesFeb2023/Shared Documents/General/"/>
    </mc:Choice>
  </mc:AlternateContent>
  <xr:revisionPtr revIDLastSave="55" documentId="8_{BBB932F6-D41F-4A3E-AF9F-879017B2FAAF}" xr6:coauthVersionLast="47" xr6:coauthVersionMax="47" xr10:uidLastSave="{C10D1557-A406-4238-A344-3B0FE5ED6050}"/>
  <bookViews>
    <workbookView xWindow="-108" yWindow="-108" windowWidth="23256" windowHeight="12576" tabRatio="887" activeTab="3" xr2:uid="{EC825385-BDDC-4F55-9405-554C774F4259}"/>
  </bookViews>
  <sheets>
    <sheet name="Start" sheetId="19" r:id="rId1"/>
    <sheet name="Review" sheetId="7" r:id="rId2"/>
    <sheet name="Event Information" sheetId="1" r:id="rId3"/>
    <sheet name="Data Entry" sheetId="11" r:id="rId4"/>
    <sheet name="GIS Data" sheetId="15" r:id="rId5"/>
    <sheet name="Summary Report" sheetId="16" r:id="rId6"/>
    <sheet name="Report EconProd" sheetId="17" r:id="rId7"/>
    <sheet name="Institution Lookup" sheetId="2" r:id="rId8"/>
    <sheet name="Disaster Lookup" sheetId="4" r:id="rId9"/>
    <sheet name="Econ Prod Lookup" sheetId="10" r:id="rId10"/>
    <sheet name="EventInfoTable" sheetId="12" r:id="rId11"/>
    <sheet name="EconProdTable" sheetId="14" r:id="rId12"/>
    <sheet name="PeopleAffectedTable" sheetId="13" r:id="rId13"/>
    <sheet name="GISTable" sheetId="18" r:id="rId14"/>
  </sheets>
  <definedNames>
    <definedName name="_xlcn.WorksheetConnection_EventInformationB2C91" hidden="1">'Event Information'!$B$2:$C$10</definedName>
    <definedName name="_xlcn.WorksheetConnection_EventInformationC15C161" hidden="1">'Event Information'!$C$16:$C$17</definedName>
    <definedName name="_xlcn.WorksheetConnection_ReportB50C511" hidden="1">'Summary Report'!$B$52:$C$53</definedName>
    <definedName name="Agriculture" localSheetId="6">Table55[Agriculture]</definedName>
    <definedName name="Agriculture" localSheetId="0">Table55[Agriculture]</definedName>
    <definedName name="Agriculture">Table55[Agriculture]</definedName>
    <definedName name="Aquaculture" localSheetId="0">Table60[Aquaculture]</definedName>
    <definedName name="Aquaculture">Table60[Aquaculture]</definedName>
    <definedName name="Climatological" localSheetId="6">Table26[Climatological]</definedName>
    <definedName name="Climatological" localSheetId="0">Table26[Climatological]</definedName>
    <definedName name="Climatological">Table26[Climatological]</definedName>
    <definedName name="Commerce" localSheetId="6">Table51[Commerce]</definedName>
    <definedName name="Commerce" localSheetId="0">Table51[Commerce]</definedName>
    <definedName name="Commerce">Table51[Commerce]</definedName>
    <definedName name="Communications" localSheetId="6">Table53[Communications]</definedName>
    <definedName name="Communications" localSheetId="0">Table53[Communications]</definedName>
    <definedName name="Communications">Table53[Communications]</definedName>
    <definedName name="CommunityInfrastructure" localSheetId="0">Table27[Community Infrastructure]</definedName>
    <definedName name="CommunityInfrastructure">Table27[Community Infrastructure]</definedName>
    <definedName name="CrossCutting" localSheetId="6">Table41[Cross Cutting]</definedName>
    <definedName name="CrossCutting" localSheetId="0">Table41[Cross Cutting]</definedName>
    <definedName name="CrossCutting">Table41[Cross Cutting]</definedName>
    <definedName name="Culture" localSheetId="6">Table47[[Culture ]]</definedName>
    <definedName name="Culture" localSheetId="0">Table47[[Culture ]]</definedName>
    <definedName name="Culture">Table47[[Culture ]]</definedName>
    <definedName name="DisasterGroup" localSheetId="6">Table20[Disaster Group]</definedName>
    <definedName name="DisasterGroup" localSheetId="0">Table20[Disaster Group]</definedName>
    <definedName name="DisasterGroup">Table20[Disaster Group]</definedName>
    <definedName name="DistrictMunicipality" localSheetId="6">Table4[District Municipality]</definedName>
    <definedName name="DistrictMunicipality" localSheetId="0">Table4[District Municipality]</definedName>
    <definedName name="DistrictMunicipality">Table4[District Municipality]</definedName>
    <definedName name="EasternCape" localSheetId="6">Table7[Eastern Cape]</definedName>
    <definedName name="EasternCape" localSheetId="0">Table7[Eastern Cape]</definedName>
    <definedName name="EasternCape">Table7[Eastern Cape]</definedName>
    <definedName name="EconCategory" localSheetId="6">Table37[Econ Category]</definedName>
    <definedName name="EconCategory" localSheetId="0">Table37[Econ Category]</definedName>
    <definedName name="EconCategory">Table37[Econ Category]</definedName>
    <definedName name="Education" localSheetId="6">Table48[[Education ]]</definedName>
    <definedName name="Education" localSheetId="0">Table48[[Education ]]</definedName>
    <definedName name="Education">Table48[[Education ]]</definedName>
    <definedName name="EmploymentandLivelihoods" localSheetId="0">Table56[Green Infrastructure]</definedName>
    <definedName name="EmploymentandLivelihoods">Table56[Green Infrastructure]</definedName>
    <definedName name="Energy" localSheetId="6">Table54[Energy]</definedName>
    <definedName name="Energy" localSheetId="0">Table54[Energy]</definedName>
    <definedName name="Energy">Table54[Energy]</definedName>
    <definedName name="Financialsector" localSheetId="0">Table63[Financial sector]</definedName>
    <definedName name="Financialsector">Table63[Financial sector]</definedName>
    <definedName name="Fisheries" localSheetId="0">Table59[Fisheries]</definedName>
    <definedName name="Fisheries">Table59[Fisheries]</definedName>
    <definedName name="Forestry" localSheetId="0">Table57[Forestry]</definedName>
    <definedName name="Forestry">Table57[Forestry]</definedName>
    <definedName name="FreeState" localSheetId="6">Table8[Free State]</definedName>
    <definedName name="FreeState" localSheetId="0">Table8[Free State]</definedName>
    <definedName name="FreeState">Table8[Free State]</definedName>
    <definedName name="Gauteng" localSheetId="6">Table9[Gauteng]</definedName>
    <definedName name="Gauteng" localSheetId="0">Table9[Gauteng]</definedName>
    <definedName name="Gauteng">Table9[Gauteng]</definedName>
    <definedName name="GreenInfrastructure" localSheetId="0">Table56[Green Infrastructure]</definedName>
    <definedName name="GreenInfrastructure">Table56[Green Infrastructure]</definedName>
    <definedName name="Health" localSheetId="6">Table49[[Health ]]</definedName>
    <definedName name="Health" localSheetId="0">Table49[[Health ]]</definedName>
    <definedName name="Health">Table49[[Health ]]</definedName>
    <definedName name="Housing" localSheetId="6">Table50[Housing]</definedName>
    <definedName name="Housing" localSheetId="0">Table50[Housing]</definedName>
    <definedName name="Housing">Table50[Housing]</definedName>
    <definedName name="Hydrological" localSheetId="6">Table24[Hydrological]</definedName>
    <definedName name="Hydrological" localSheetId="0">Table24[Hydrological]</definedName>
    <definedName name="Hydrological">Table24[Hydrological]</definedName>
    <definedName name="Industry" localSheetId="0">Table61[Industry]</definedName>
    <definedName name="Industry">Table61[Industry]</definedName>
    <definedName name="Infrastructure" localSheetId="6">Table39[Infrastructure]</definedName>
    <definedName name="Infrastructure" localSheetId="0">Table39[Infrastructure]</definedName>
    <definedName name="Infrastructure">Table39[Infrastructure]</definedName>
    <definedName name="Institutions" localSheetId="6">Table1[Institutions]</definedName>
    <definedName name="Institutions" localSheetId="0">Table1[Institutions]</definedName>
    <definedName name="Institutions">Table1[Institutions]</definedName>
    <definedName name="KwaZuluNatal" localSheetId="6">Table10[KwaZulu Natal]</definedName>
    <definedName name="KwaZuluNatal" localSheetId="0">Table10[KwaZulu Natal]</definedName>
    <definedName name="KwaZuluNatal">Table10[KwaZulu Natal]</definedName>
    <definedName name="Limpopo" localSheetId="6">Table11[Limpopo]</definedName>
    <definedName name="Limpopo" localSheetId="0">Table11[Limpopo]</definedName>
    <definedName name="Limpopo">Table11[Limpopo]</definedName>
    <definedName name="LocalMunicipality" localSheetId="6">Table3[Local Municipality]</definedName>
    <definedName name="LocalMunicipality" localSheetId="0">Table3[Local Municipality]</definedName>
    <definedName name="LocalMunicipality">Table3[Local Municipality]</definedName>
    <definedName name="Meteorological" localSheetId="6">Table25[Meteorological]</definedName>
    <definedName name="Meteorological" localSheetId="0">Table25[Meteorological]</definedName>
    <definedName name="Meteorological">Table25[Meteorological]</definedName>
    <definedName name="MetropolitanMunicipality" localSheetId="6">Table5[Metropolitan Municipality]</definedName>
    <definedName name="MetropolitanMunicipality" localSheetId="0">Table5[Metropolitan Municipality]</definedName>
    <definedName name="MetropolitanMunicipality">Table5[Metropolitan Municipality]</definedName>
    <definedName name="Mpumalanga" localSheetId="6">Table12[Mpumalanga]</definedName>
    <definedName name="Mpumalanga" localSheetId="0">Table12[Mpumalanga]</definedName>
    <definedName name="Mpumalanga">Table12[Mpumalanga]</definedName>
    <definedName name="Municipalities" localSheetId="6">Table2[Municipalities]</definedName>
    <definedName name="Municipalities" localSheetId="0">Table2[Municipalities]</definedName>
    <definedName name="Municipalities">Table2[Municipalities]</definedName>
    <definedName name="NationalGovernment" localSheetId="6">Table16[National Government]</definedName>
    <definedName name="NationalGovernment" localSheetId="0">Table16[National Government]</definedName>
    <definedName name="NationalGovernment">Table16[National Government]</definedName>
    <definedName name="NaturalDisaster" localSheetId="6">Table21[Natural Disaster]</definedName>
    <definedName name="NaturalDisaster" localSheetId="0">Table21[Natural Disaster]</definedName>
    <definedName name="NaturalDisaster">Table21[Natural Disaster]</definedName>
    <definedName name="NorthernCape" localSheetId="6">Table14[Northern Cape]</definedName>
    <definedName name="NorthernCape" localSheetId="0">Table14[Northern Cape]</definedName>
    <definedName name="NorthernCape">Table14[Northern Cape]</definedName>
    <definedName name="NorthWest" localSheetId="6">Table13[North West]</definedName>
    <definedName name="NorthWest" localSheetId="0">Table13[North West]</definedName>
    <definedName name="NorthWest">Table13[North West]</definedName>
    <definedName name="Other" localSheetId="6">Table19[Other]</definedName>
    <definedName name="Other" localSheetId="0">Table19[Other]</definedName>
    <definedName name="Other">Table19[Other]</definedName>
    <definedName name="PrivateSector" localSheetId="6">Table17[Private Sector]</definedName>
    <definedName name="PrivateSector" localSheetId="0">Table17[Private Sector]</definedName>
    <definedName name="PrivateSector">Table17[Private Sector]</definedName>
    <definedName name="Productive" localSheetId="6">Table38[Productive]</definedName>
    <definedName name="Productive" localSheetId="0">Table38[Productive]</definedName>
    <definedName name="Productive">Table38[Productive]</definedName>
    <definedName name="ProvincialGovernment" localSheetId="6">Table6[Provincial Government]</definedName>
    <definedName name="ProvincialGovernment" localSheetId="0">Table6[Provincial Government]</definedName>
    <definedName name="ProvincialGovernment">Table6[Provincial Government]</definedName>
    <definedName name="ResearchorAcademia" localSheetId="6">Table18[Research or Academia]</definedName>
    <definedName name="ResearchorAcademia" localSheetId="0">Table18[Research or Academia]</definedName>
    <definedName name="ResearchorAcademia">Table18[Research or Academia]</definedName>
    <definedName name="Safety" localSheetId="6">Table46[[Safety ]]</definedName>
    <definedName name="Safety" localSheetId="0">Table46[[Safety ]]</definedName>
    <definedName name="Safety">Table46[[Safety ]]</definedName>
    <definedName name="Slicer_EventID1">#N/A</definedName>
    <definedName name="Tourism" localSheetId="0">Table62[Tourism]</definedName>
    <definedName name="Tourism">Table62[Tourism]</definedName>
    <definedName name="Transport" localSheetId="6">Table45[Transport]</definedName>
    <definedName name="Transport" localSheetId="0">Table45[Transport]</definedName>
    <definedName name="Transport">Table45[Transport]</definedName>
    <definedName name="WasteManagement" localSheetId="0">Table28[Waste Management]</definedName>
    <definedName name="WasteManagement">Table28[Waste Management]</definedName>
    <definedName name="WaterandSanitation" localSheetId="6">Table52[Water and Sanitation]</definedName>
    <definedName name="WaterandSanitation" localSheetId="0">Table52[Water and Sanitation]</definedName>
    <definedName name="WaterandSanitation">Table52[Water and Sanitation]</definedName>
    <definedName name="WesternCape" localSheetId="6">Table15[Western Cape]</definedName>
    <definedName name="WesternCape" localSheetId="0">Table15[Western Cape]</definedName>
    <definedName name="WesternCape">Table15[Western Cape]</definedName>
  </definedNames>
  <calcPr calcId="191028"/>
  <pivotCaches>
    <pivotCache cacheId="0" r:id="rId15"/>
  </pivotCaches>
  <extLst>
    <ext xmlns:x14="http://schemas.microsoft.com/office/spreadsheetml/2009/9/main" uri="{BBE1A952-AA13-448e-AADC-164F8A28A991}">
      <x14:slicerCaches>
        <x14:slicerCache r:id="rId1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Range 2" name="Range 2" connection="WorksheetConnection_Report!$B$50:$C$51"/>
          <x15:modelTable id="Range" name="Range" connection="WorksheetConnection_Event Information!$C$15:$C$16"/>
          <x15:modelTable id="Range 1" name="Range 1" connection="WorksheetConnection_Event Information!$B$2:$C$9"/>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7" l="1"/>
  <c r="C12" i="7" l="1"/>
  <c r="C11" i="7"/>
  <c r="C10" i="7"/>
  <c r="D36" i="16" l="1"/>
  <c r="D35" i="16"/>
  <c r="D34" i="16"/>
  <c r="D33" i="16"/>
  <c r="D32" i="16"/>
  <c r="D30" i="16"/>
  <c r="D29" i="16"/>
  <c r="B12" i="16"/>
  <c r="C25" i="16"/>
  <c r="C24" i="16"/>
  <c r="C23" i="16"/>
  <c r="C22" i="16"/>
  <c r="C21" i="16"/>
  <c r="C20" i="16"/>
  <c r="C19" i="16"/>
  <c r="C18" i="16"/>
  <c r="C17" i="16"/>
  <c r="C16" i="16"/>
  <c r="C15" i="16"/>
  <c r="D6" i="16"/>
  <c r="D5" i="16"/>
  <c r="B6" i="16"/>
  <c r="B5" i="16"/>
  <c r="C9" i="7"/>
  <c r="C7" i="7"/>
  <c r="C6" i="7"/>
  <c r="C5" i="7"/>
  <c r="D40" i="16" l="1"/>
  <c r="D39" i="16"/>
  <c r="B11" i="16"/>
  <c r="B10" i="16"/>
  <c r="B9" i="16"/>
  <c r="E22" i="11" l="1"/>
  <c r="E17" i="11"/>
  <c r="E27" i="1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8F17358-7E28-462A-9E9B-59ECCC89E78F}"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676093A4-8964-4D5B-8CED-AD68859C7ABD}" name="WorksheetConnection_Event Information!$B$2:$C$9" type="102" refreshedVersion="8" minRefreshableVersion="5">
    <extLst>
      <ext xmlns:x15="http://schemas.microsoft.com/office/spreadsheetml/2010/11/main" uri="{DE250136-89BD-433C-8126-D09CA5730AF9}">
        <x15:connection id="Range 1">
          <x15:rangePr sourceName="_xlcn.WorksheetConnection_EventInformationB2C91"/>
        </x15:connection>
      </ext>
    </extLst>
  </connection>
  <connection id="3" xr16:uid="{FFC3F194-30E5-45EF-BC98-0AA3C718F6F0}" name="WorksheetConnection_Event Information!$C$15:$C$16" type="102" refreshedVersion="8" minRefreshableVersion="5">
    <extLst>
      <ext xmlns:x15="http://schemas.microsoft.com/office/spreadsheetml/2010/11/main" uri="{DE250136-89BD-433C-8126-D09CA5730AF9}">
        <x15:connection id="Range">
          <x15:rangePr sourceName="_xlcn.WorksheetConnection_EventInformationC15C161"/>
        </x15:connection>
      </ext>
    </extLst>
  </connection>
  <connection id="4" xr16:uid="{526A1D25-E70E-4C69-A3FF-ACDEAE1AD7D7}" name="WorksheetConnection_Report!$B$50:$C$51" type="102" refreshedVersion="8" minRefreshableVersion="5">
    <extLst>
      <ext xmlns:x15="http://schemas.microsoft.com/office/spreadsheetml/2010/11/main" uri="{DE250136-89BD-433C-8126-D09CA5730AF9}">
        <x15:connection id="Range 2">
          <x15:rangePr sourceName="_xlcn.WorksheetConnection_ReportB50C511"/>
        </x15:connection>
      </ext>
    </extLst>
  </connection>
</connections>
</file>

<file path=xl/sharedStrings.xml><?xml version="1.0" encoding="utf-8"?>
<sst xmlns="http://schemas.openxmlformats.org/spreadsheetml/2006/main" count="894" uniqueCount="627">
  <si>
    <t>Load Event Information</t>
  </si>
  <si>
    <t>Event ID</t>
  </si>
  <si>
    <t>Contact Person</t>
  </si>
  <si>
    <t>Phone Number</t>
  </si>
  <si>
    <t>Location</t>
  </si>
  <si>
    <t>Disaster ID Number</t>
  </si>
  <si>
    <t>Disaster Main Type</t>
  </si>
  <si>
    <t>Global Target A &amp; B Data</t>
  </si>
  <si>
    <t>Global Target C &amp; D Data</t>
  </si>
  <si>
    <t>GIS Data</t>
  </si>
  <si>
    <t>Reporting Institution</t>
  </si>
  <si>
    <t>Please Specify</t>
  </si>
  <si>
    <t>Name</t>
  </si>
  <si>
    <t>Role</t>
  </si>
  <si>
    <t>Email Address</t>
  </si>
  <si>
    <t>Event Information</t>
  </si>
  <si>
    <t>EventID</t>
  </si>
  <si>
    <t>Where</t>
  </si>
  <si>
    <t>Extent of the event</t>
  </si>
  <si>
    <t>Latitude</t>
  </si>
  <si>
    <t>Longitude</t>
  </si>
  <si>
    <t>When</t>
  </si>
  <si>
    <t>Was the event a declared disaster?</t>
  </si>
  <si>
    <t>Disaster Identifier Number</t>
  </si>
  <si>
    <t>Hazard Group</t>
  </si>
  <si>
    <t>Hazard Subgroup</t>
  </si>
  <si>
    <t>Hazard Main Type</t>
  </si>
  <si>
    <t>Gobal Target A: Substantially reduce mortality by 2030</t>
  </si>
  <si>
    <t>Data Entry Information</t>
  </si>
  <si>
    <t>Number Of People Killed</t>
  </si>
  <si>
    <t>Number Of People Missing</t>
  </si>
  <si>
    <t>Global Target B: Substantially reduce the number of 
                                 affected people by 2030.</t>
  </si>
  <si>
    <t>Number Of People Injured</t>
  </si>
  <si>
    <t>Number Of People Homeless</t>
  </si>
  <si>
    <t>Number Of Dwellings Damaged</t>
  </si>
  <si>
    <t>Number Of Dwellings Destroyed</t>
  </si>
  <si>
    <t>Number Of Livelihoods Disrupted</t>
  </si>
  <si>
    <t>Global Target C:  Direct economic loss attributed to disaster.</t>
  </si>
  <si>
    <t>Global Target D: Damage to critical infrastructure.</t>
  </si>
  <si>
    <t>Productive economic loss</t>
  </si>
  <si>
    <t>Description</t>
  </si>
  <si>
    <t>Category</t>
  </si>
  <si>
    <t>Sub-category</t>
  </si>
  <si>
    <t>Type</t>
  </si>
  <si>
    <t>Specify</t>
  </si>
  <si>
    <t>Number Destroyed or Damaged</t>
  </si>
  <si>
    <t>Responsible Overarching</t>
  </si>
  <si>
    <t>Area Affected (ha)</t>
  </si>
  <si>
    <t>Total Length (km)</t>
  </si>
  <si>
    <t>Total Loss</t>
  </si>
  <si>
    <t>Responsibility</t>
  </si>
  <si>
    <t>Is spatial data available?</t>
  </si>
  <si>
    <t>Identification</t>
  </si>
  <si>
    <t>Name of dataset</t>
  </si>
  <si>
    <t>Keywords</t>
  </si>
  <si>
    <t>Contact Details</t>
  </si>
  <si>
    <t>Who developed the dataset?</t>
  </si>
  <si>
    <t>Where can the data be accessed?</t>
  </si>
  <si>
    <t>When was the data collected?</t>
  </si>
  <si>
    <t>Publisher</t>
  </si>
  <si>
    <t>Distributor</t>
  </si>
  <si>
    <t>Spatial Reference</t>
  </si>
  <si>
    <t>Projection</t>
  </si>
  <si>
    <t>Geographic extent</t>
  </si>
  <si>
    <t>Horizontal accuracy</t>
  </si>
  <si>
    <t>Disaster Details</t>
  </si>
  <si>
    <t>Date</t>
  </si>
  <si>
    <t>Disaster Declared</t>
  </si>
  <si>
    <t>Group</t>
  </si>
  <si>
    <r>
      <t xml:space="preserve">Gobal Target A:
</t>
    </r>
    <r>
      <rPr>
        <sz val="11"/>
        <color theme="0"/>
        <rFont val="Calibri"/>
        <family val="2"/>
        <scheme val="minor"/>
      </rPr>
      <t>Substantially reduce mortality by 2030</t>
    </r>
  </si>
  <si>
    <r>
      <t xml:space="preserve">Global target B: 
</t>
    </r>
    <r>
      <rPr>
        <sz val="11"/>
        <color theme="0"/>
        <rFont val="Calibri"/>
        <family val="2"/>
        <scheme val="minor"/>
      </rPr>
      <t>Substantially reduce the number of affected people by 2030</t>
    </r>
  </si>
  <si>
    <t>Economic Loss and Damages Summary</t>
  </si>
  <si>
    <t>Total Damaged or Destroyed</t>
  </si>
  <si>
    <t>Row Labels</t>
  </si>
  <si>
    <t>Sum of NrDestroyedDamaged</t>
  </si>
  <si>
    <t>Sum of TotalLoss</t>
  </si>
  <si>
    <t>Community Infrastructure</t>
  </si>
  <si>
    <t xml:space="preserve">Health </t>
  </si>
  <si>
    <t>Hospital</t>
  </si>
  <si>
    <t>Health  Total</t>
  </si>
  <si>
    <t>Housing</t>
  </si>
  <si>
    <t>Dwellings</t>
  </si>
  <si>
    <t>Housing Total</t>
  </si>
  <si>
    <t>Community Infrastructure Total</t>
  </si>
  <si>
    <t>Productive</t>
  </si>
  <si>
    <t>Agriculture</t>
  </si>
  <si>
    <t>Livestock</t>
  </si>
  <si>
    <t>Agriculture Total</t>
  </si>
  <si>
    <t>Fisheries</t>
  </si>
  <si>
    <t>(blank)</t>
  </si>
  <si>
    <t>Fisheries Total</t>
  </si>
  <si>
    <t>Industry</t>
  </si>
  <si>
    <t>Industry Total</t>
  </si>
  <si>
    <t>Productive Total</t>
  </si>
  <si>
    <t>Grand Total</t>
  </si>
  <si>
    <t>Institutions</t>
  </si>
  <si>
    <t>Municipalities</t>
  </si>
  <si>
    <t>Local Municipality</t>
  </si>
  <si>
    <t>District Municipality</t>
  </si>
  <si>
    <t>Metropolitan Municipality</t>
  </si>
  <si>
    <t>Provincial Government</t>
  </si>
  <si>
    <t>Eastern Cape</t>
  </si>
  <si>
    <t>Free State</t>
  </si>
  <si>
    <t>Gauteng</t>
  </si>
  <si>
    <t>KwaZulu Natal</t>
  </si>
  <si>
    <t>Limpopo</t>
  </si>
  <si>
    <t>Mpumalanga</t>
  </si>
  <si>
    <t>North West</t>
  </si>
  <si>
    <t>Northern Cape</t>
  </si>
  <si>
    <t>Western Cape</t>
  </si>
  <si>
    <t>National Government</t>
  </si>
  <si>
    <t>Private Sector</t>
  </si>
  <si>
    <t>Research or Academia</t>
  </si>
  <si>
    <t>Other</t>
  </si>
  <si>
    <t>Abaqulusi Local Municipality</t>
  </si>
  <si>
    <t>Alfred Nzo District Municipality</t>
  </si>
  <si>
    <t>Buffalo City Metropolitan Municipality</t>
  </si>
  <si>
    <t>Community Safety</t>
  </si>
  <si>
    <t>Agriculture and Rural Development</t>
  </si>
  <si>
    <t>Agriculture, Rural Development, Land and Environmental Affairs</t>
  </si>
  <si>
    <t>Agriculture, Environmental Affairs, Rural Development and Land Reform</t>
  </si>
  <si>
    <t xml:space="preserve">Agriculture, Land Reform and Rural Development, Department of </t>
  </si>
  <si>
    <t>Albert Luthuli Local Municipality</t>
  </si>
  <si>
    <t>Amajuba District Municipality</t>
  </si>
  <si>
    <t>City of Cape Town Metropolitan Municipality</t>
  </si>
  <si>
    <t>Cooperative Governance and Traditional Affairs</t>
  </si>
  <si>
    <t>Co-operative Governance and Traditional Affairs</t>
  </si>
  <si>
    <t>Arts and Culture</t>
  </si>
  <si>
    <t>Cooperative Governance, Human Settlements and Traditional Affairs</t>
  </si>
  <si>
    <t>Arts, Culture, Sports and Recreation</t>
  </si>
  <si>
    <t>Co-operative Governance, Human Settlements and Traditional Affairs</t>
  </si>
  <si>
    <t xml:space="preserve">Basic Education, Department of </t>
  </si>
  <si>
    <t>Alfred Duma Local Municipality</t>
  </si>
  <si>
    <t>Amathole District Municipality</t>
  </si>
  <si>
    <t>City of Ekurhuleni Metropolitan Municipality</t>
  </si>
  <si>
    <t>Economic Development, Environmental Affairs and Tourism</t>
  </si>
  <si>
    <t>Economic, Small Business Development, Tourism and Environmental Affairs</t>
  </si>
  <si>
    <t>Community Safety and Liaison</t>
  </si>
  <si>
    <t>Economic Development, Environment and Tourism</t>
  </si>
  <si>
    <t>Community Safety, Security and Liaison</t>
  </si>
  <si>
    <t>Community Safety and Transport Management</t>
  </si>
  <si>
    <t>Economic Development and Tourism</t>
  </si>
  <si>
    <t>Cultural Affairs and Sport</t>
  </si>
  <si>
    <t>Civilian Secretariat for Police Service</t>
  </si>
  <si>
    <t>Amahlathi Local Municipality</t>
  </si>
  <si>
    <t>Bojanala District Municipality</t>
  </si>
  <si>
    <t>City of Johannesburg Metropolitan Municipality</t>
  </si>
  <si>
    <t>Education</t>
  </si>
  <si>
    <t>e-Government</t>
  </si>
  <si>
    <t>Culture, Sport and Recreation</t>
  </si>
  <si>
    <t xml:space="preserve">Communications and Digital Technologies,Department of </t>
  </si>
  <si>
    <t>Ba-Phalaborwa Local Municipality</t>
  </si>
  <si>
    <t>City of Tshwane Metropolitan Municipality</t>
  </si>
  <si>
    <t>Health</t>
  </si>
  <si>
    <t>Economic Development</t>
  </si>
  <si>
    <t>Economic Development, Tourism and Environmental Affairs</t>
  </si>
  <si>
    <t>Economic Development, Environment, Conservation and Tourism</t>
  </si>
  <si>
    <t xml:space="preserve">Cooperative Governance, Department of </t>
  </si>
  <si>
    <t>Beaufort West Local Municipality</t>
  </si>
  <si>
    <t>Cape Winelands District Municipality</t>
  </si>
  <si>
    <t>eThekwini Metropolitan Municipality</t>
  </si>
  <si>
    <t>Human Settlements</t>
  </si>
  <si>
    <t>Provincial Treasury</t>
  </si>
  <si>
    <t>Environmental Affairs and Development Planning</t>
  </si>
  <si>
    <t xml:space="preserve">Correctional Services, Department of </t>
  </si>
  <si>
    <t>Bela-Bela Local Municipality</t>
  </si>
  <si>
    <t>Capricorn District Municipality</t>
  </si>
  <si>
    <t>Mangaung Metropolitan Municipality</t>
  </si>
  <si>
    <t>Police, Roads and Transport</t>
  </si>
  <si>
    <t>Public Works, Roads &amp; Infrastructure</t>
  </si>
  <si>
    <t>Roads and Public Works</t>
  </si>
  <si>
    <t xml:space="preserve">Defence, Department of </t>
  </si>
  <si>
    <t>Bergrivier Local Municipality</t>
  </si>
  <si>
    <t>Central Karoo District Municipality</t>
  </si>
  <si>
    <t>Nelson Mandela Bay Metropolitan Municipality</t>
  </si>
  <si>
    <t>Public Works and Infrastructure</t>
  </si>
  <si>
    <t>Social Development</t>
  </si>
  <si>
    <t>Employment and Labour,Department of</t>
  </si>
  <si>
    <t>Big Five Hlabisa Local Municipality</t>
  </si>
  <si>
    <t>Chris Hani District Municipality</t>
  </si>
  <si>
    <t>Rural Development and Agrarian Reform</t>
  </si>
  <si>
    <t>Infrastructure Development</t>
  </si>
  <si>
    <t>Sport, Arts and Culture</t>
  </si>
  <si>
    <t>Local Government</t>
  </si>
  <si>
    <t xml:space="preserve">Forestry, Fisheries and the Environment,Department of </t>
  </si>
  <si>
    <t>Bitou Local Municipality</t>
  </si>
  <si>
    <t>Roads and Transport</t>
  </si>
  <si>
    <t>Public Works</t>
  </si>
  <si>
    <t>Transport and Community Safety</t>
  </si>
  <si>
    <t>Public Works, Roads and Transport</t>
  </si>
  <si>
    <t>Public Works and Roads</t>
  </si>
  <si>
    <t>Transport, Safety and Liaison</t>
  </si>
  <si>
    <t>Government Communication and Information System</t>
  </si>
  <si>
    <t>Blouberg Local Municipality</t>
  </si>
  <si>
    <t>Sport, Recreation, Arts and Culture</t>
  </si>
  <si>
    <t>Sport, Arts, Culture and Recreation</t>
  </si>
  <si>
    <t>Government Pensions Administration Agency (GPAA)</t>
  </si>
  <si>
    <t>Blue Crane Route Local Municipality</t>
  </si>
  <si>
    <t>Transport</t>
  </si>
  <si>
    <t>Sport and Recreation</t>
  </si>
  <si>
    <t>Transport and Public Works</t>
  </si>
  <si>
    <t>Government Printing Works (GPW)</t>
  </si>
  <si>
    <t>Breede Valley Local Municipality</t>
  </si>
  <si>
    <t>Treasury</t>
  </si>
  <si>
    <t xml:space="preserve">Health, Department of </t>
  </si>
  <si>
    <t>Dr Kenneth Kaunda District Municipality</t>
  </si>
  <si>
    <t xml:space="preserve">Higher Education and Training, Department of </t>
  </si>
  <si>
    <t>Bushbuckridge Local Municipality</t>
  </si>
  <si>
    <t>Dr Ruth Segomotsi Mompati District Municipality</t>
  </si>
  <si>
    <t xml:space="preserve">Home Affairs, Department of </t>
  </si>
  <si>
    <t>Cape Agulhas Local Municipality</t>
  </si>
  <si>
    <t>Ehlanzeni District Municipality</t>
  </si>
  <si>
    <t xml:space="preserve">Human Settlements, Department of </t>
  </si>
  <si>
    <t>Cederberg Local Municipality</t>
  </si>
  <si>
    <t>Independent Police Investigative Directorate (IPID)</t>
  </si>
  <si>
    <t>Fezile Dabi District Municipality</t>
  </si>
  <si>
    <t xml:space="preserve">International Relations and Cooperation, Department of </t>
  </si>
  <si>
    <t>Frances Baard District Municipality</t>
  </si>
  <si>
    <t xml:space="preserve">Justice and Constitutional Development, Department of </t>
  </si>
  <si>
    <t>Garden Route District Municipality</t>
  </si>
  <si>
    <t xml:space="preserve">Military Veterans, Department of </t>
  </si>
  <si>
    <t>City of Matlosana Local Municipality</t>
  </si>
  <si>
    <t>Gert Sibande District Municipality</t>
  </si>
  <si>
    <t xml:space="preserve">Mineral Resources and Energy, Department of </t>
  </si>
  <si>
    <t>Harry Gwala District Municipality</t>
  </si>
  <si>
    <t>National School of Government</t>
  </si>
  <si>
    <t>Collins Chabane Local Municipality</t>
  </si>
  <si>
    <t>iLembe District Municipality</t>
  </si>
  <si>
    <t>National Treasury</t>
  </si>
  <si>
    <t>Dannhauser Local Municipality</t>
  </si>
  <si>
    <t>Joe Gqabi District Municipality</t>
  </si>
  <si>
    <t xml:space="preserve">Planning, Monitoring and Evaluation, Department of </t>
  </si>
  <si>
    <t>Dawid Kruiper Local Municipality</t>
  </si>
  <si>
    <t>John Taolo Gaetsewe District Municipality</t>
  </si>
  <si>
    <t xml:space="preserve">Presidency, The Department in </t>
  </si>
  <si>
    <t>Dihlabeng Local Municipality</t>
  </si>
  <si>
    <t>King Cetshwayo District Municipality</t>
  </si>
  <si>
    <t xml:space="preserve">Public Enterprises, Department of </t>
  </si>
  <si>
    <t>Dikgatlong Local Municipality</t>
  </si>
  <si>
    <t>Lejweleputswa District Municipality</t>
  </si>
  <si>
    <t xml:space="preserve">Public Service and Administration, Department of </t>
  </si>
  <si>
    <t>Dipaleseng Local Municipality</t>
  </si>
  <si>
    <t xml:space="preserve">Public Works and Infrastructure, Department of </t>
  </si>
  <si>
    <t>Ditsobotla Local Municipality</t>
  </si>
  <si>
    <t>Mopani District Municipality</t>
  </si>
  <si>
    <t xml:space="preserve">Science and Innovation, Department of </t>
  </si>
  <si>
    <t>Dr Beyers Naudé Local Municipality</t>
  </si>
  <si>
    <t>Namakwa District Municipality</t>
  </si>
  <si>
    <t xml:space="preserve">Small Business Development, Department of </t>
  </si>
  <si>
    <t>Dr JS Moroka Local Municipality</t>
  </si>
  <si>
    <t xml:space="preserve">Social Development, Department of </t>
  </si>
  <si>
    <t>Dr Nkosazana Dlamini Zuma Local Municipality</t>
  </si>
  <si>
    <t>Ngaka Modiri Molema District Municipality</t>
  </si>
  <si>
    <t>South African Police Service (SAPS)</t>
  </si>
  <si>
    <t>Drakenstein Local Municipality</t>
  </si>
  <si>
    <t>Nkangala District Municipality</t>
  </si>
  <si>
    <t>South African Revenue Service (SARS)</t>
  </si>
  <si>
    <t>eDumbe Local Municipality</t>
  </si>
  <si>
    <t>OR Tambo District Municipality</t>
  </si>
  <si>
    <t>Sport and Recreation South Africa (SRSA)</t>
  </si>
  <si>
    <t>Elias Motsoaledi Local Municipality</t>
  </si>
  <si>
    <t>Overberg District Municipality</t>
  </si>
  <si>
    <t xml:space="preserve">Sport, Arts and Culture, Department of </t>
  </si>
  <si>
    <t>Elundini Local Municipality</t>
  </si>
  <si>
    <t>Pixley ka Seme District Municipality</t>
  </si>
  <si>
    <t>State Security,Department of</t>
  </si>
  <si>
    <t>eMadlangeni Local Municipality</t>
  </si>
  <si>
    <t>Sarah Baartman District Municipality</t>
  </si>
  <si>
    <t xml:space="preserve">Statistics South Africa, Stats SA </t>
  </si>
  <si>
    <t>Emakhazeni Local Municipality</t>
  </si>
  <si>
    <t>Sedibeng District Municipality</t>
  </si>
  <si>
    <t xml:space="preserve">Tourism, Department of </t>
  </si>
  <si>
    <t>Emalahleni Local Municipality</t>
  </si>
  <si>
    <t>Sekhukhune District Municipality</t>
  </si>
  <si>
    <t xml:space="preserve">Trade, Industry and Competition, Department of </t>
  </si>
  <si>
    <t>Thabo Mofutsanyana District Municipality</t>
  </si>
  <si>
    <t xml:space="preserve">Traditional Affairs, Department of </t>
  </si>
  <si>
    <t>Emfuleni Local Municipality</t>
  </si>
  <si>
    <t>Ugu District Municipality</t>
  </si>
  <si>
    <t xml:space="preserve">Transport, Department of </t>
  </si>
  <si>
    <t>Emthanjeni Local Municipality</t>
  </si>
  <si>
    <t>uMgungundlovu District Municipality</t>
  </si>
  <si>
    <t xml:space="preserve">Water and Sanitation, Department of </t>
  </si>
  <si>
    <t>Endumeni Local Municipality</t>
  </si>
  <si>
    <t>uMkhanyakude District Municipality</t>
  </si>
  <si>
    <t xml:space="preserve">Women, Youth and Persons with Disabilities, Department of </t>
  </si>
  <si>
    <t>Engcobo Local Municipality</t>
  </si>
  <si>
    <t>uMzinyathi District Municipality</t>
  </si>
  <si>
    <t>Enoch Mgijima Local Municipality</t>
  </si>
  <si>
    <t>uThukela District Municipality</t>
  </si>
  <si>
    <t>Ephraim Mogale Local Municipality</t>
  </si>
  <si>
    <t>Vhembe District Municipality</t>
  </si>
  <si>
    <t>Waterberg District Municipality</t>
  </si>
  <si>
    <t>Fetakgomo Tubatse Local Municipality</t>
  </si>
  <si>
    <t>West Coast District Municipality</t>
  </si>
  <si>
    <t>Ga-Segonyana Local Municipality</t>
  </si>
  <si>
    <t>West Rand District Municipality</t>
  </si>
  <si>
    <t>Gamagara Local Municipality</t>
  </si>
  <si>
    <t>Xhariep District Municipality</t>
  </si>
  <si>
    <t>George Local Municipality</t>
  </si>
  <si>
    <t>ZF Mgcawu District Municipality</t>
  </si>
  <si>
    <t>Govan Mbeki Local Municipality</t>
  </si>
  <si>
    <t>Zululand District Municipality</t>
  </si>
  <si>
    <t>Great Kei Local Municipality</t>
  </si>
  <si>
    <t>Greater Giyani Local Municipality</t>
  </si>
  <si>
    <t>Greater Kokstad Local Municipality</t>
  </si>
  <si>
    <t>Greater Letaba Local Municipality</t>
  </si>
  <si>
    <t>Greater Taung Local Municipality</t>
  </si>
  <si>
    <t>Greater Tzaneen Local Municipality</t>
  </si>
  <si>
    <t>Hantam Local Municipality</t>
  </si>
  <si>
    <t>Hessequa Local Municipality</t>
  </si>
  <si>
    <t>Impendle Local Municipality</t>
  </si>
  <si>
    <t>Ingquza Hill Local Municipality</t>
  </si>
  <si>
    <t>Inkosi Langalibalele Local Municipality</t>
  </si>
  <si>
    <t>Intsika Yethu Local Municipality</t>
  </si>
  <si>
    <t>Inxuba Yethemba Local Municipality</t>
  </si>
  <si>
    <t>JB Marks Local Municipality</t>
  </si>
  <si>
    <t>Joe Morolong Local Municipality</t>
  </si>
  <si>
    <t>Jozini Local Municipality</t>
  </si>
  <si>
    <t>Kagisano-Molopo Local Municipality</t>
  </si>
  <si>
    <t>Kai !Garib Local Municipality</t>
  </si>
  <si>
    <t>Kamiesberg Local Municipality</t>
  </si>
  <si>
    <t>Kannaland Local Municipality</t>
  </si>
  <si>
    <t>Kareeberg Local Municipality</t>
  </si>
  <si>
    <t>Karoo Hoogland Local Municipality</t>
  </si>
  <si>
    <t>Kgatelopele Local Municipality</t>
  </si>
  <si>
    <t>Kgetlengrivier Local Municipality</t>
  </si>
  <si>
    <t>Khâi-Ma Local Municipality</t>
  </si>
  <si>
    <t>!Kheis Local Municipality</t>
  </si>
  <si>
    <t>King Sabata Dalindyebo Local Municipality</t>
  </si>
  <si>
    <t>Knysna Local Municipality</t>
  </si>
  <si>
    <t>Kopanong Local Municipality</t>
  </si>
  <si>
    <t>Kou-Kamma Local Municipality</t>
  </si>
  <si>
    <t>Kouga Local Municipality</t>
  </si>
  <si>
    <t>KwaDukuza Local Municipality</t>
  </si>
  <si>
    <t>Laingsburg Local Municipality</t>
  </si>
  <si>
    <t>Langeberg Local Municipality</t>
  </si>
  <si>
    <t>Lekwa Local Municipality</t>
  </si>
  <si>
    <t>Lekwa-Teemane Local Municipality</t>
  </si>
  <si>
    <t>Lepelle-Nkumpi Local Municipality</t>
  </si>
  <si>
    <t>Lephalale Local Municipality</t>
  </si>
  <si>
    <t>Lesedi Local Municipality</t>
  </si>
  <si>
    <t>Letsemeng Local Municipality</t>
  </si>
  <si>
    <t>Madibeng Local Municipality</t>
  </si>
  <si>
    <t>Mafube Local Municipality</t>
  </si>
  <si>
    <t>Magareng Local Municipality</t>
  </si>
  <si>
    <t>Mahikeng Local Municipality</t>
  </si>
  <si>
    <t>Makana Local Municipality</t>
  </si>
  <si>
    <t>Makhado Local Municipality</t>
  </si>
  <si>
    <t>Makhuduthamaga Local Municipality</t>
  </si>
  <si>
    <t>Maluti-a-Phofung Local Municipality</t>
  </si>
  <si>
    <t>Mamusa Local Municipality</t>
  </si>
  <si>
    <t>Mandeni Local Municipality</t>
  </si>
  <si>
    <t>Mantsopa Local Municipality</t>
  </si>
  <si>
    <t>Maphumulo Local Municipality</t>
  </si>
  <si>
    <t>Maquassi Hills Local Municipality</t>
  </si>
  <si>
    <t>Maruleng Local Municipality</t>
  </si>
  <si>
    <t>Masilonyana Local Municipality</t>
  </si>
  <si>
    <t>Matatiele Local Municipality</t>
  </si>
  <si>
    <t>Matjhabeng Local Municipality</t>
  </si>
  <si>
    <t>Matzikama Local Municipality</t>
  </si>
  <si>
    <t>Mbhashe Local Municipality</t>
  </si>
  <si>
    <t>Mbombela Local Municipality</t>
  </si>
  <si>
    <t>Merafong City Local Municipality</t>
  </si>
  <si>
    <t>Metsimaholo Local Municipality</t>
  </si>
  <si>
    <t>Mhlontlo Local Municipality</t>
  </si>
  <si>
    <t>Midvaal Local Municipality</t>
  </si>
  <si>
    <t>Mkhambathini Local Municipality</t>
  </si>
  <si>
    <t>Mkhondo Local Municipality</t>
  </si>
  <si>
    <t>Mnquma Local Municipality</t>
  </si>
  <si>
    <t>Modimolle–Mookgophong Local Municipality</t>
  </si>
  <si>
    <t>Mogalakwena Local Municipality</t>
  </si>
  <si>
    <t>Mogale City Local Municipality</t>
  </si>
  <si>
    <t>Mohokare Local Municipality</t>
  </si>
  <si>
    <t>Molemole Local Municipality</t>
  </si>
  <si>
    <t>Moqhaka Local Municipality</t>
  </si>
  <si>
    <t>Moretele Local Municipality</t>
  </si>
  <si>
    <t>Moses Kotane Local Municipality</t>
  </si>
  <si>
    <t>Mossel Bay Local Municipality</t>
  </si>
  <si>
    <t>Mpofana Local Municipality</t>
  </si>
  <si>
    <t>Msinga Local Municipality</t>
  </si>
  <si>
    <t>Msukaligwa Local Municipality</t>
  </si>
  <si>
    <t>Msunduzi Local Municipality</t>
  </si>
  <si>
    <t>Mthonjaneni Local Municipality</t>
  </si>
  <si>
    <t>Mtubatuba Local Municipality</t>
  </si>
  <si>
    <t>Musina Local Municipality</t>
  </si>
  <si>
    <t>Nala Local Municipality</t>
  </si>
  <si>
    <t>Naledi Local Municipality</t>
  </si>
  <si>
    <t>Nama Khoi Local Municipality</t>
  </si>
  <si>
    <t>Ndlambe Local Municipality</t>
  </si>
  <si>
    <t>Ndwedwe Local Municipality</t>
  </si>
  <si>
    <t>Newcastle Local Municipality</t>
  </si>
  <si>
    <t>Ngqushwa Local Municipality</t>
  </si>
  <si>
    <t>Ngwathe Local Municipality</t>
  </si>
  <si>
    <t>Nkandla Local Municipality</t>
  </si>
  <si>
    <t>Nketoana Local Municipality</t>
  </si>
  <si>
    <t>Nkomazi Local Municipality</t>
  </si>
  <si>
    <t>Nongoma Local Municipality</t>
  </si>
  <si>
    <t>Nqutu Local Municipality</t>
  </si>
  <si>
    <t>Ntabankulu Local Municipality</t>
  </si>
  <si>
    <t>Nyandeni Local Municipality</t>
  </si>
  <si>
    <t>Okhahlamba Local Municipality</t>
  </si>
  <si>
    <t>Oudtshoorn Local Municipality</t>
  </si>
  <si>
    <t>Overstrand Local Municipality</t>
  </si>
  <si>
    <t>Phokwane Local Municipality</t>
  </si>
  <si>
    <t>Phumelela Local Municipality</t>
  </si>
  <si>
    <t>Pixley ka Seme Local Municipality</t>
  </si>
  <si>
    <t>Polokwane Local Municipality</t>
  </si>
  <si>
    <t>Port St Johns Local Municipality</t>
  </si>
  <si>
    <t>Prince Albert Local Municipality</t>
  </si>
  <si>
    <t>Ramotshere Moiloa Local Municipality</t>
  </si>
  <si>
    <t>Rand West City Local Municipality</t>
  </si>
  <si>
    <t>Ratlou Local Municipality</t>
  </si>
  <si>
    <t>Ray Nkonyeni Local Municipality</t>
  </si>
  <si>
    <t>Raymond Mhlaba Local Municipality</t>
  </si>
  <si>
    <t>Renosterberg Local Municipality</t>
  </si>
  <si>
    <t>Richmond Local Municipality</t>
  </si>
  <si>
    <t>Richtersveld Local Municipality</t>
  </si>
  <si>
    <t>Rustenburg Local Municipality</t>
  </si>
  <si>
    <t>Sakhisizwe Local Municipality</t>
  </si>
  <si>
    <t>Saldanha Bay Local Municipality</t>
  </si>
  <si>
    <t>Senqu Local Municipality</t>
  </si>
  <si>
    <t>Setsoto Local Municipality</t>
  </si>
  <si>
    <t>Siyancuma Local Municipality</t>
  </si>
  <si>
    <t>Siyathemba Local Municipality</t>
  </si>
  <si>
    <t>Sol Plaatje Local Municipality</t>
  </si>
  <si>
    <t>Stellenbosch Local Municipality</t>
  </si>
  <si>
    <t>Steve Tshwete Local Municipality</t>
  </si>
  <si>
    <t>Sundays River Valley Local Municipality</t>
  </si>
  <si>
    <t>Swartland Local Municipality</t>
  </si>
  <si>
    <t>Swellendam Local Municipality</t>
  </si>
  <si>
    <t>Thaba Chweu Local Municipality</t>
  </si>
  <si>
    <t>Thabazimbi Local Municipality</t>
  </si>
  <si>
    <t>Theewaterskloof Local Municipality</t>
  </si>
  <si>
    <t>Thembelihle Local Municipality</t>
  </si>
  <si>
    <t>Thembisile Hani Local Municipality</t>
  </si>
  <si>
    <t>Thulamela Local Municipality</t>
  </si>
  <si>
    <t>Tokologo Local Municipality</t>
  </si>
  <si>
    <t>Tsantsabane Local Municipality</t>
  </si>
  <si>
    <t>Tswaing Local Municipality</t>
  </si>
  <si>
    <t>Tswelopele Local Municipality</t>
  </si>
  <si>
    <t>Ubuhlebezwe Local Municipality</t>
  </si>
  <si>
    <t>Ubuntu Local Municipality</t>
  </si>
  <si>
    <t>Ulundi Local Municipality</t>
  </si>
  <si>
    <t>Umdoni Local Municipality</t>
  </si>
  <si>
    <t>uMfolozi Local Municipality</t>
  </si>
  <si>
    <t>uMhlabuyalingana Local Municipality</t>
  </si>
  <si>
    <t>uMhlathuze Local Municipality</t>
  </si>
  <si>
    <t>uMlalazi Local Municipality</t>
  </si>
  <si>
    <t>uMngeni Local Municipality</t>
  </si>
  <si>
    <t>uMshwathi Local Municipality</t>
  </si>
  <si>
    <t>Umsobomvu Local Municipality</t>
  </si>
  <si>
    <t>uMuziwabantu Local Municipality</t>
  </si>
  <si>
    <t>Umvoti Local Municipality</t>
  </si>
  <si>
    <t>Umzimkhulu Local Municipality</t>
  </si>
  <si>
    <t>Umzimvubu Local Municipality</t>
  </si>
  <si>
    <t>Umzumbe Local Municipality</t>
  </si>
  <si>
    <t>uPhongolo Local Municipality</t>
  </si>
  <si>
    <t>Victor Khanye Local Municipality</t>
  </si>
  <si>
    <t>Walter Sisulu Local Municipality</t>
  </si>
  <si>
    <t>Winnie Madikizela-Mandela Local Municipality</t>
  </si>
  <si>
    <t>Witzenberg Local Municipality</t>
  </si>
  <si>
    <t>Disaster Group</t>
  </si>
  <si>
    <t>Natural Disaster</t>
  </si>
  <si>
    <t>Meteorological</t>
  </si>
  <si>
    <t>Hydrological</t>
  </si>
  <si>
    <t>Climatological</t>
  </si>
  <si>
    <t>Cold Wave</t>
  </si>
  <si>
    <t>Avalanche, Snow, Debris</t>
  </si>
  <si>
    <t>Meteorological Drought</t>
  </si>
  <si>
    <t>Convective Storm</t>
  </si>
  <si>
    <t>Coastal Erosion</t>
  </si>
  <si>
    <t>Hydrological Drought</t>
  </si>
  <si>
    <t>Frost/Freeze</t>
  </si>
  <si>
    <t>Debris/Mud Flow/Rockfall/Landslide</t>
  </si>
  <si>
    <t>Agricultural Drought</t>
  </si>
  <si>
    <t>Hail</t>
  </si>
  <si>
    <t>Doline/Sinkhole/Subsidence</t>
  </si>
  <si>
    <t>Fire – Cultivated Forest</t>
  </si>
  <si>
    <t>Heat Wave</t>
  </si>
  <si>
    <t>Flash Flood</t>
  </si>
  <si>
    <t>Veldfire</t>
  </si>
  <si>
    <t>Heavy/Persistent Rain</t>
  </si>
  <si>
    <t>Flood (Estuarine)</t>
  </si>
  <si>
    <t>Lightning</t>
  </si>
  <si>
    <t>Flood (Raised Watertable)</t>
  </si>
  <si>
    <t>Sandstorm/Duststorm</t>
  </si>
  <si>
    <t>Flood (Riverine)</t>
  </si>
  <si>
    <t>Snow/Ice</t>
  </si>
  <si>
    <t>Flood (Urban Infrastructure)</t>
  </si>
  <si>
    <t>Storm Surge</t>
  </si>
  <si>
    <t>Strong Wind</t>
  </si>
  <si>
    <t>Tornado</t>
  </si>
  <si>
    <t>Tropical Cyclone</t>
  </si>
  <si>
    <t>Econ Category</t>
  </si>
  <si>
    <t>Infrastructure</t>
  </si>
  <si>
    <t>Cross Cutting</t>
  </si>
  <si>
    <t>Communications</t>
  </si>
  <si>
    <t>Energy</t>
  </si>
  <si>
    <t>Water and Sanitation</t>
  </si>
  <si>
    <t>Waste Management</t>
  </si>
  <si>
    <t xml:space="preserve">Safety </t>
  </si>
  <si>
    <t xml:space="preserve">Culture </t>
  </si>
  <si>
    <t xml:space="preserve">Education </t>
  </si>
  <si>
    <t>Emergency Response</t>
  </si>
  <si>
    <t>Commerce</t>
  </si>
  <si>
    <t>Environment</t>
  </si>
  <si>
    <t>Green Infrastructure</t>
  </si>
  <si>
    <t>Forestry</t>
  </si>
  <si>
    <t>Aquaculture</t>
  </si>
  <si>
    <t>Tourism</t>
  </si>
  <si>
    <t>Financial sector</t>
  </si>
  <si>
    <t>Road</t>
  </si>
  <si>
    <t>Cell Tower</t>
  </si>
  <si>
    <t>Power Station</t>
  </si>
  <si>
    <t>Pipes</t>
  </si>
  <si>
    <t>Police</t>
  </si>
  <si>
    <t>Church</t>
  </si>
  <si>
    <t>School</t>
  </si>
  <si>
    <t>Clinic</t>
  </si>
  <si>
    <t>Shop</t>
  </si>
  <si>
    <t>Crop</t>
  </si>
  <si>
    <t>Crop and livestock production</t>
  </si>
  <si>
    <t>Cooperative Governance (NDMC)
National Treasury
Municipality</t>
  </si>
  <si>
    <t>Department of Agriculture, Land Reform and Rural Development (DALRRD) </t>
  </si>
  <si>
    <t>Railway</t>
  </si>
  <si>
    <t>Fire Service</t>
  </si>
  <si>
    <t>Museum</t>
  </si>
  <si>
    <t>Tertiary Institution</t>
  </si>
  <si>
    <t>Vendor</t>
  </si>
  <si>
    <t>Forestry and fisheries (including aquaculture)</t>
  </si>
  <si>
    <t>Department of Forestry, Fisheries and Environment (DFFE)</t>
  </si>
  <si>
    <t>Airport</t>
  </si>
  <si>
    <t>Correctional Facility</t>
  </si>
  <si>
    <t>Sport Facility</t>
  </si>
  <si>
    <t>Nursary</t>
  </si>
  <si>
    <t>Agricultural Infrastructure</t>
  </si>
  <si>
    <t>Production and processing of raw materials into finished products</t>
  </si>
  <si>
    <t>Department of Trade, Industry and Competition</t>
  </si>
  <si>
    <t>Park</t>
  </si>
  <si>
    <t>Distribution of goods and services</t>
  </si>
  <si>
    <t>Public Enterprises, Public Service and Administration</t>
  </si>
  <si>
    <t>Recreation Facility</t>
  </si>
  <si>
    <t>None</t>
  </si>
  <si>
    <t>Cultural Heritage Asset</t>
  </si>
  <si>
    <t>Roads, railways, airports etc</t>
  </si>
  <si>
    <t>Public Works and Infrastructure, Transport</t>
  </si>
  <si>
    <t>Communications and Digital Technologies, Government Communication and Information System (GCIS)</t>
  </si>
  <si>
    <t>Department of Mineral Resources and Energy (DMRE)</t>
  </si>
  <si>
    <t>Water and sanitation</t>
  </si>
  <si>
    <t>police, fire service, correctional</t>
  </si>
  <si>
    <t>Civilian Secretariat for Police, Correctional Services, Defence</t>
  </si>
  <si>
    <t>churches, museums, sport facilities, parks, recreation,etc.</t>
  </si>
  <si>
    <t>Cooperative Governance and Traditional Affairs, Sport, Arts and Culture</t>
  </si>
  <si>
    <t>schools, tertiary institution, nursaries</t>
  </si>
  <si>
    <t>Basic Education, Higher Education and Training</t>
  </si>
  <si>
    <t>clinics, hospitals, etc.</t>
  </si>
  <si>
    <t>Department of Health (DoH)</t>
  </si>
  <si>
    <t>shops and vendors</t>
  </si>
  <si>
    <t>Employment and Labour</t>
  </si>
  <si>
    <t>Bidoversity and Ecosystems</t>
  </si>
  <si>
    <t>Urban green infrastructure plays a vital role in providing ecosystem services to cities</t>
  </si>
  <si>
    <t>Institution 1</t>
  </si>
  <si>
    <t>Institution 2</t>
  </si>
  <si>
    <t>Institution 3</t>
  </si>
  <si>
    <t>Institution 4</t>
  </si>
  <si>
    <t>Phone</t>
  </si>
  <si>
    <t>Email</t>
  </si>
  <si>
    <t>DeclaredDisaster</t>
  </si>
  <si>
    <t>DisasterID</t>
  </si>
  <si>
    <t>DisasterGroup</t>
  </si>
  <si>
    <t>DisasterSubGroup</t>
  </si>
  <si>
    <t>DisasterMainType</t>
  </si>
  <si>
    <t>DisasterSubType</t>
  </si>
  <si>
    <t>DisasterSubSubType</t>
  </si>
  <si>
    <t>G Wessels</t>
  </si>
  <si>
    <t>012 345 6789</t>
  </si>
  <si>
    <t>gw@email.co.za</t>
  </si>
  <si>
    <t>Cape Town</t>
  </si>
  <si>
    <t>Local</t>
  </si>
  <si>
    <t>No</t>
  </si>
  <si>
    <t>Landslide</t>
  </si>
  <si>
    <t>Avalanche</t>
  </si>
  <si>
    <t>Debris</t>
  </si>
  <si>
    <t>Group II</t>
  </si>
  <si>
    <t>A. B. Cdefg</t>
  </si>
  <si>
    <t>Manager I</t>
  </si>
  <si>
    <t>(012) 345 6789</t>
  </si>
  <si>
    <t>info@abcconsult.co.za</t>
  </si>
  <si>
    <t>Cape</t>
  </si>
  <si>
    <t>Wildfire</t>
  </si>
  <si>
    <t>Forest Fire</t>
  </si>
  <si>
    <t>SubCategory</t>
  </si>
  <si>
    <t>NrDestroyedDamaged</t>
  </si>
  <si>
    <t>TotalLoss</t>
  </si>
  <si>
    <t>NrDead</t>
  </si>
  <si>
    <t>NrInjured</t>
  </si>
  <si>
    <t>NrMissing</t>
  </si>
  <si>
    <t>AreaAffected</t>
  </si>
  <si>
    <t>TotalLength</t>
  </si>
  <si>
    <t>Buildings</t>
  </si>
  <si>
    <t>Cattle</t>
  </si>
  <si>
    <t>Mediclinic</t>
  </si>
  <si>
    <t>Public Infrastructure</t>
  </si>
  <si>
    <t>People Killed</t>
  </si>
  <si>
    <t>People Missing</t>
  </si>
  <si>
    <t>People Injured</t>
  </si>
  <si>
    <t>People Homeless</t>
  </si>
  <si>
    <t>Dwelling Damaged</t>
  </si>
  <si>
    <t>Dwelling Destroyed</t>
  </si>
  <si>
    <t>Livelihoods Destroyed</t>
  </si>
  <si>
    <t>DataAvail</t>
  </si>
  <si>
    <t>Dataset</t>
  </si>
  <si>
    <t>Owner</t>
  </si>
  <si>
    <t>DatasetLocation</t>
  </si>
  <si>
    <t>Extent</t>
  </si>
  <si>
    <t>Accuracy</t>
  </si>
  <si>
    <t>Yes</t>
  </si>
  <si>
    <t>Dataset0001</t>
  </si>
  <si>
    <t>Important Data</t>
  </si>
  <si>
    <t>Key1, key 2, key3</t>
  </si>
  <si>
    <t>A. BCD</t>
  </si>
  <si>
    <t>www.abcd.com</t>
  </si>
  <si>
    <t>P.U.Blisher</t>
  </si>
  <si>
    <t>WGS84</t>
  </si>
  <si>
    <t>Western cape</t>
  </si>
  <si>
    <t>1km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</si>
</sst>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quot;£&quot;* #,##0.00_-;_-&quot;£&quot;* &quot;-&quot;??_-;_-@_-"/>
    <numFmt numFmtId="165" formatCode="_-[$R-1C09]* #,##0.00_-;\-[$R-1C09]* #,##0.00_-;_-[$R-1C09]* &quot;-&quot;??_-;_-@_-"/>
    <numFmt numFmtId="166" formatCode="&quot;00000&quot;#"/>
    <numFmt numFmtId="167" formatCode="0.0000"/>
    <numFmt numFmtId="168" formatCode="[$-F800]dddd\,\ mmmm\ dd\,\ yyyy"/>
    <numFmt numFmtId="169" formatCode="_-[$R-1C09]* #,##0_-;\-[$R-1C09]* #,##0_-;_-[$R-1C09]* &quot;-&quot;??_-;_-@_-"/>
    <numFmt numFmtId="170" formatCode="[$R-1C09]#,##0"/>
  </numFmts>
  <fonts count="13" x14ac:knownFonts="1">
    <font>
      <sz val="11"/>
      <color theme="1"/>
      <name val="Calibri"/>
      <family val="2"/>
      <scheme val="minor"/>
    </font>
    <font>
      <sz val="11"/>
      <color theme="1"/>
      <name val="Calibri"/>
      <family val="2"/>
      <scheme val="minor"/>
    </font>
    <font>
      <sz val="11"/>
      <color rgb="FF3F3F76"/>
      <name val="Calibri"/>
      <family val="2"/>
      <scheme val="minor"/>
    </font>
    <font>
      <b/>
      <sz val="11"/>
      <color rgb="FFFA7D00"/>
      <name val="Calibri"/>
      <family val="2"/>
      <scheme val="minor"/>
    </font>
    <font>
      <b/>
      <sz val="11"/>
      <color theme="0"/>
      <name val="Calibri"/>
      <family val="2"/>
      <scheme val="minor"/>
    </font>
    <font>
      <sz val="11"/>
      <color theme="0"/>
      <name val="Calibri"/>
      <family val="2"/>
      <scheme val="minor"/>
    </font>
    <font>
      <u/>
      <sz val="11"/>
      <color theme="10"/>
      <name val="Calibri"/>
      <family val="2"/>
      <scheme val="minor"/>
    </font>
    <font>
      <sz val="8"/>
      <name val="Calibri"/>
      <family val="2"/>
      <scheme val="minor"/>
    </font>
    <font>
      <b/>
      <sz val="11"/>
      <color rgb="FF3F3F3F"/>
      <name val="Calibri"/>
      <family val="2"/>
      <scheme val="minor"/>
    </font>
    <font>
      <b/>
      <sz val="11"/>
      <color theme="1"/>
      <name val="Calibri"/>
      <family val="2"/>
      <scheme val="minor"/>
    </font>
    <font>
      <sz val="11"/>
      <color rgb="FF3F3F3F"/>
      <name val="Calibri"/>
      <family val="2"/>
      <scheme val="minor"/>
    </font>
    <font>
      <sz val="11"/>
      <name val="Calibri"/>
      <family val="2"/>
      <scheme val="minor"/>
    </font>
    <font>
      <sz val="11"/>
      <color rgb="FF000000"/>
      <name val="Calibri"/>
      <family val="2"/>
    </font>
  </fonts>
  <fills count="12">
    <fill>
      <patternFill patternType="none"/>
    </fill>
    <fill>
      <patternFill patternType="gray125"/>
    </fill>
    <fill>
      <patternFill patternType="solid">
        <fgColor rgb="FFFFCC99"/>
      </patternFill>
    </fill>
    <fill>
      <patternFill patternType="solid">
        <fgColor rgb="FFF2F2F2"/>
      </patternFill>
    </fill>
    <fill>
      <patternFill patternType="solid">
        <fgColor theme="4"/>
      </patternFill>
    </fill>
    <fill>
      <patternFill patternType="solid">
        <fgColor theme="4" tint="0.59999389629810485"/>
        <bgColor indexed="65"/>
      </patternFill>
    </fill>
    <fill>
      <patternFill patternType="solid">
        <fgColor theme="9" tint="0.59999389629810485"/>
        <bgColor indexed="65"/>
      </patternFill>
    </fill>
    <fill>
      <patternFill patternType="solid">
        <fgColor theme="0"/>
        <bgColor indexed="64"/>
      </patternFill>
    </fill>
    <fill>
      <patternFill patternType="solid">
        <fgColor theme="4" tint="0.39997558519241921"/>
        <bgColor indexed="65"/>
      </patternFill>
    </fill>
    <fill>
      <patternFill patternType="solid">
        <fgColor theme="9" tint="0.39997558519241921"/>
        <bgColor indexed="65"/>
      </patternFill>
    </fill>
    <fill>
      <patternFill patternType="solid">
        <fgColor theme="4"/>
        <bgColor indexed="64"/>
      </patternFill>
    </fill>
    <fill>
      <patternFill patternType="solid">
        <fgColor theme="8" tint="0.39997558519241921"/>
        <bgColor indexed="65"/>
      </patternFill>
    </fill>
  </fills>
  <borders count="28">
    <border>
      <left/>
      <right/>
      <top/>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bottom style="thin">
        <color rgb="FF7F7F7F"/>
      </bottom>
      <diagonal/>
    </border>
    <border>
      <left/>
      <right/>
      <top/>
      <bottom style="thin">
        <color indexed="64"/>
      </bottom>
      <diagonal/>
    </border>
    <border>
      <left style="thin">
        <color rgb="FF7F7F7F"/>
      </left>
      <right style="thin">
        <color rgb="FF7F7F7F"/>
      </right>
      <top style="thin">
        <color rgb="FF7F7F7F"/>
      </top>
      <bottom style="thin">
        <color indexed="64"/>
      </bottom>
      <diagonal/>
    </border>
    <border>
      <left/>
      <right/>
      <top style="thin">
        <color indexed="64"/>
      </top>
      <bottom/>
      <diagonal/>
    </border>
    <border>
      <left style="thin">
        <color rgb="FF7F7F7F"/>
      </left>
      <right style="thin">
        <color rgb="FF7F7F7F"/>
      </right>
      <top style="thin">
        <color indexed="64"/>
      </top>
      <bottom style="thin">
        <color rgb="FF7F7F7F"/>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6"/>
      </left>
      <right style="thin">
        <color theme="6"/>
      </right>
      <top/>
      <bottom/>
      <diagonal/>
    </border>
    <border>
      <left style="thin">
        <color theme="6"/>
      </left>
      <right style="thin">
        <color theme="6"/>
      </right>
      <top/>
      <bottom style="thin">
        <color theme="6"/>
      </bottom>
      <diagonal/>
    </border>
    <border>
      <left/>
      <right/>
      <top/>
      <bottom style="thin">
        <color theme="6"/>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left style="thin">
        <color indexed="64"/>
      </left>
      <right/>
      <top style="thin">
        <color indexed="64"/>
      </top>
      <bottom style="thin">
        <color rgb="FF3F3F3F"/>
      </bottom>
      <diagonal/>
    </border>
    <border>
      <left/>
      <right style="thin">
        <color rgb="FF3F3F3F"/>
      </right>
      <top style="thin">
        <color indexed="64"/>
      </top>
      <bottom style="thin">
        <color rgb="FF3F3F3F"/>
      </bottom>
      <diagonal/>
    </border>
    <border>
      <left style="thin">
        <color theme="4"/>
      </left>
      <right style="thin">
        <color theme="4"/>
      </right>
      <top style="thin">
        <color theme="4"/>
      </top>
      <bottom/>
      <diagonal/>
    </border>
    <border>
      <left/>
      <right style="thin">
        <color rgb="FF7F7F7F"/>
      </right>
      <top/>
      <bottom style="thin">
        <color indexed="64"/>
      </bottom>
      <diagonal/>
    </border>
  </borders>
  <cellStyleXfs count="12">
    <xf numFmtId="0" fontId="0" fillId="0" borderId="0"/>
    <xf numFmtId="0" fontId="2" fillId="2" borderId="1" applyNumberFormat="0" applyAlignment="0" applyProtection="0"/>
    <xf numFmtId="0" fontId="3" fillId="3" borderId="1" applyNumberFormat="0" applyAlignment="0" applyProtection="0"/>
    <xf numFmtId="0" fontId="5"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6" fillId="0" borderId="0" applyNumberFormat="0" applyFill="0" applyBorder="0" applyAlignment="0" applyProtection="0"/>
    <xf numFmtId="0" fontId="1" fillId="8" borderId="0" applyNumberFormat="0" applyBorder="0" applyAlignment="0" applyProtection="0"/>
    <xf numFmtId="0" fontId="1" fillId="9" borderId="0" applyNumberFormat="0" applyBorder="0" applyAlignment="0" applyProtection="0"/>
    <xf numFmtId="164" fontId="1" fillId="0" borderId="0" applyFont="0" applyFill="0" applyBorder="0" applyAlignment="0" applyProtection="0"/>
    <xf numFmtId="0" fontId="8" fillId="3" borderId="22" applyNumberFormat="0" applyAlignment="0" applyProtection="0"/>
    <xf numFmtId="0" fontId="1" fillId="11" borderId="0" applyNumberFormat="0" applyBorder="0" applyAlignment="0" applyProtection="0"/>
  </cellStyleXfs>
  <cellXfs count="103">
    <xf numFmtId="0" fontId="0" fillId="0" borderId="0" xfId="0"/>
    <xf numFmtId="0" fontId="1" fillId="5" borderId="0" xfId="4" applyBorder="1"/>
    <xf numFmtId="0" fontId="0" fillId="5" borderId="0" xfId="4" applyFont="1" applyBorder="1"/>
    <xf numFmtId="0" fontId="0" fillId="5" borderId="3" xfId="4" applyFont="1" applyBorder="1"/>
    <xf numFmtId="0" fontId="0" fillId="5" borderId="5" xfId="4" applyFont="1" applyBorder="1"/>
    <xf numFmtId="0" fontId="4" fillId="4" borderId="11" xfId="3" applyFont="1" applyBorder="1" applyAlignment="1"/>
    <xf numFmtId="0" fontId="0" fillId="0" borderId="12" xfId="0" applyBorder="1"/>
    <xf numFmtId="0" fontId="0" fillId="0" borderId="13" xfId="0" applyBorder="1"/>
    <xf numFmtId="0" fontId="0" fillId="0" borderId="14" xfId="0" applyBorder="1"/>
    <xf numFmtId="14" fontId="0" fillId="0" borderId="0" xfId="0" applyNumberFormat="1"/>
    <xf numFmtId="0" fontId="0" fillId="7" borderId="15" xfId="0" applyFill="1" applyBorder="1"/>
    <xf numFmtId="0" fontId="0" fillId="7" borderId="5" xfId="0" applyFill="1" applyBorder="1"/>
    <xf numFmtId="0" fontId="0" fillId="7" borderId="16" xfId="0" applyFill="1" applyBorder="1"/>
    <xf numFmtId="0" fontId="0" fillId="7" borderId="9" xfId="0" applyFill="1" applyBorder="1"/>
    <xf numFmtId="0" fontId="4" fillId="4" borderId="0" xfId="3" applyFont="1" applyBorder="1"/>
    <xf numFmtId="0" fontId="0" fillId="7" borderId="0" xfId="0" applyFill="1"/>
    <xf numFmtId="0" fontId="0" fillId="7" borderId="7" xfId="0" applyFill="1" applyBorder="1"/>
    <xf numFmtId="0" fontId="0" fillId="7" borderId="17" xfId="0" applyFill="1" applyBorder="1"/>
    <xf numFmtId="0" fontId="0" fillId="7" borderId="3" xfId="0" applyFill="1" applyBorder="1"/>
    <xf numFmtId="0" fontId="0" fillId="7" borderId="8" xfId="0" applyFill="1" applyBorder="1"/>
    <xf numFmtId="166" fontId="0" fillId="0" borderId="0" xfId="0" applyNumberFormat="1"/>
    <xf numFmtId="0" fontId="0" fillId="0" borderId="7" xfId="0" applyBorder="1"/>
    <xf numFmtId="0" fontId="1" fillId="6" borderId="0" xfId="5" applyBorder="1"/>
    <xf numFmtId="0" fontId="1" fillId="8" borderId="10" xfId="7" applyBorder="1"/>
    <xf numFmtId="0" fontId="1" fillId="8" borderId="18" xfId="7" applyBorder="1"/>
    <xf numFmtId="166" fontId="3" fillId="3" borderId="1" xfId="2" applyNumberFormat="1" applyAlignment="1">
      <alignment horizontal="center"/>
    </xf>
    <xf numFmtId="0" fontId="2" fillId="2" borderId="1" xfId="1" applyProtection="1">
      <protection locked="0"/>
    </xf>
    <xf numFmtId="0" fontId="6" fillId="2" borderId="1" xfId="6" applyFill="1" applyBorder="1" applyProtection="1">
      <protection locked="0"/>
    </xf>
    <xf numFmtId="14" fontId="2" fillId="2" borderId="4" xfId="1" applyNumberFormat="1" applyBorder="1" applyProtection="1">
      <protection locked="0"/>
    </xf>
    <xf numFmtId="0" fontId="2" fillId="2" borderId="6" xfId="1" applyBorder="1" applyProtection="1">
      <protection locked="0"/>
    </xf>
    <xf numFmtId="0" fontId="2" fillId="2" borderId="4" xfId="1" applyBorder="1" applyProtection="1">
      <protection locked="0"/>
    </xf>
    <xf numFmtId="0" fontId="2" fillId="2" borderId="2" xfId="1" applyBorder="1" applyProtection="1">
      <protection locked="0"/>
    </xf>
    <xf numFmtId="167" fontId="2" fillId="2" borderId="1" xfId="1" applyNumberFormat="1" applyProtection="1">
      <protection locked="0"/>
    </xf>
    <xf numFmtId="165" fontId="2" fillId="2" borderId="1" xfId="1" applyNumberFormat="1" applyProtection="1">
      <protection locked="0"/>
    </xf>
    <xf numFmtId="0" fontId="1" fillId="5" borderId="0" xfId="4" applyBorder="1" applyProtection="1">
      <protection locked="0"/>
    </xf>
    <xf numFmtId="0" fontId="0" fillId="7" borderId="0" xfId="0" applyFill="1" applyAlignment="1">
      <alignment vertical="top" wrapText="1"/>
    </xf>
    <xf numFmtId="0" fontId="9" fillId="5" borderId="15" xfId="4" applyFont="1" applyBorder="1"/>
    <xf numFmtId="0" fontId="9" fillId="5" borderId="10" xfId="4" applyFont="1" applyBorder="1"/>
    <xf numFmtId="0" fontId="9" fillId="5" borderId="17" xfId="4" applyFont="1" applyBorder="1"/>
    <xf numFmtId="0" fontId="1" fillId="7" borderId="0" xfId="4" applyFill="1" applyBorder="1"/>
    <xf numFmtId="0" fontId="8" fillId="7" borderId="0" xfId="10" applyFill="1" applyBorder="1" applyAlignment="1"/>
    <xf numFmtId="166" fontId="3" fillId="3" borderId="11" xfId="2" applyNumberFormat="1" applyBorder="1" applyAlignment="1">
      <alignment horizontal="center"/>
    </xf>
    <xf numFmtId="0" fontId="9" fillId="7" borderId="0" xfId="4" applyFont="1" applyFill="1" applyBorder="1"/>
    <xf numFmtId="0" fontId="9" fillId="5" borderId="9" xfId="4" applyFont="1" applyBorder="1"/>
    <xf numFmtId="0" fontId="0" fillId="0" borderId="0" xfId="0" applyAlignment="1">
      <alignment horizontal="left"/>
    </xf>
    <xf numFmtId="169" fontId="0" fillId="0" borderId="0" xfId="0" applyNumberFormat="1"/>
    <xf numFmtId="166" fontId="3" fillId="3" borderId="1" xfId="2" applyNumberFormat="1" applyAlignment="1" applyProtection="1">
      <alignment horizontal="center"/>
    </xf>
    <xf numFmtId="0" fontId="11" fillId="5" borderId="0" xfId="6" applyFont="1" applyFill="1" applyBorder="1" applyProtection="1"/>
    <xf numFmtId="0" fontId="4" fillId="7" borderId="0" xfId="3" applyFont="1" applyFill="1" applyBorder="1" applyAlignment="1" applyProtection="1">
      <alignment horizontal="left"/>
    </xf>
    <xf numFmtId="166" fontId="3" fillId="7" borderId="9" xfId="2" applyNumberFormat="1" applyFill="1" applyBorder="1" applyAlignment="1">
      <alignment horizontal="center"/>
    </xf>
    <xf numFmtId="166" fontId="2" fillId="2" borderId="1" xfId="1" applyNumberFormat="1" applyAlignment="1">
      <alignment horizontal="center"/>
    </xf>
    <xf numFmtId="0" fontId="0" fillId="0" borderId="26" xfId="0" applyBorder="1"/>
    <xf numFmtId="0" fontId="4" fillId="4" borderId="17" xfId="3" applyFont="1" applyBorder="1" applyAlignment="1"/>
    <xf numFmtId="0" fontId="1" fillId="0" borderId="0" xfId="4" applyFill="1" applyBorder="1"/>
    <xf numFmtId="0" fontId="6" fillId="2" borderId="2" xfId="6" applyFill="1" applyBorder="1" applyProtection="1">
      <protection locked="0"/>
    </xf>
    <xf numFmtId="14" fontId="2" fillId="2" borderId="1" xfId="1" applyNumberFormat="1" applyProtection="1">
      <protection locked="0"/>
    </xf>
    <xf numFmtId="0" fontId="5" fillId="4" borderId="0" xfId="3"/>
    <xf numFmtId="0" fontId="11" fillId="5" borderId="27" xfId="6" applyFont="1" applyFill="1" applyBorder="1" applyProtection="1"/>
    <xf numFmtId="0" fontId="3" fillId="3" borderId="1" xfId="2" applyAlignment="1" applyProtection="1"/>
    <xf numFmtId="0" fontId="0" fillId="0" borderId="0" xfId="0" applyAlignment="1">
      <alignment wrapText="1"/>
    </xf>
    <xf numFmtId="0" fontId="0" fillId="0" borderId="0" xfId="0" applyAlignment="1">
      <alignment horizontal="left" indent="1"/>
    </xf>
    <xf numFmtId="0" fontId="0" fillId="0" borderId="0" xfId="0" applyAlignment="1">
      <alignment horizontal="left" indent="2"/>
    </xf>
    <xf numFmtId="0" fontId="9" fillId="7" borderId="19" xfId="0" applyFont="1" applyFill="1" applyBorder="1" applyAlignment="1">
      <alignment horizontal="left" vertical="top" wrapText="1"/>
    </xf>
    <xf numFmtId="0" fontId="9" fillId="7" borderId="20" xfId="0" applyFont="1" applyFill="1" applyBorder="1" applyAlignment="1">
      <alignment horizontal="left" vertical="top" wrapText="1"/>
    </xf>
    <xf numFmtId="0" fontId="0" fillId="7" borderId="20" xfId="0" applyFill="1" applyBorder="1" applyAlignment="1">
      <alignment horizontal="left" wrapText="1"/>
    </xf>
    <xf numFmtId="0" fontId="0" fillId="7" borderId="21" xfId="0" applyFill="1" applyBorder="1" applyAlignment="1">
      <alignment horizontal="left" wrapText="1"/>
    </xf>
    <xf numFmtId="0" fontId="4" fillId="4" borderId="0" xfId="3" applyFont="1" applyBorder="1" applyAlignment="1" applyProtection="1">
      <alignment horizontal="left"/>
    </xf>
    <xf numFmtId="0" fontId="4" fillId="4" borderId="0" xfId="3" applyFont="1" applyBorder="1" applyAlignment="1">
      <alignment horizontal="left"/>
    </xf>
    <xf numFmtId="0" fontId="1" fillId="9" borderId="10" xfId="8" applyBorder="1" applyAlignment="1">
      <alignment horizontal="left" wrapText="1"/>
    </xf>
    <xf numFmtId="0" fontId="1" fillId="9" borderId="18" xfId="8" applyBorder="1" applyAlignment="1">
      <alignment horizontal="left" wrapText="1"/>
    </xf>
    <xf numFmtId="0" fontId="1" fillId="5" borderId="19" xfId="4" applyBorder="1" applyAlignment="1">
      <alignment horizontal="left" vertical="top" wrapText="1"/>
    </xf>
    <xf numFmtId="0" fontId="1" fillId="5" borderId="20" xfId="4" applyBorder="1" applyAlignment="1">
      <alignment horizontal="left" vertical="top" wrapText="1"/>
    </xf>
    <xf numFmtId="0" fontId="1" fillId="5" borderId="21" xfId="4" applyBorder="1" applyAlignment="1">
      <alignment horizontal="left" vertical="top" wrapText="1"/>
    </xf>
    <xf numFmtId="0" fontId="4" fillId="4" borderId="17" xfId="3" applyFont="1" applyBorder="1" applyAlignment="1">
      <alignment horizontal="left"/>
    </xf>
    <xf numFmtId="0" fontId="4" fillId="4" borderId="8" xfId="3" applyFont="1" applyBorder="1" applyAlignment="1">
      <alignment horizontal="left"/>
    </xf>
    <xf numFmtId="0" fontId="1" fillId="11" borderId="15" xfId="11" applyBorder="1" applyAlignment="1">
      <alignment horizontal="left"/>
    </xf>
    <xf numFmtId="0" fontId="1" fillId="11" borderId="16" xfId="11" applyBorder="1" applyAlignment="1">
      <alignment horizontal="left"/>
    </xf>
    <xf numFmtId="0" fontId="1" fillId="11" borderId="17" xfId="11" applyBorder="1" applyAlignment="1">
      <alignment horizontal="left"/>
    </xf>
    <xf numFmtId="0" fontId="1" fillId="11" borderId="8" xfId="11" applyBorder="1" applyAlignment="1">
      <alignment horizontal="left"/>
    </xf>
    <xf numFmtId="0" fontId="10" fillId="3" borderId="10" xfId="10" applyFont="1" applyBorder="1" applyAlignment="1"/>
    <xf numFmtId="0" fontId="10" fillId="3" borderId="23" xfId="10" applyFont="1" applyBorder="1" applyAlignment="1"/>
    <xf numFmtId="0" fontId="10" fillId="3" borderId="18" xfId="10" applyFont="1" applyBorder="1" applyAlignment="1"/>
    <xf numFmtId="0" fontId="4" fillId="10" borderId="3" xfId="3" applyFont="1" applyFill="1" applyBorder="1" applyAlignment="1"/>
    <xf numFmtId="0" fontId="4" fillId="10" borderId="3" xfId="3" applyFont="1" applyFill="1" applyBorder="1" applyAlignment="1">
      <alignment wrapText="1"/>
    </xf>
    <xf numFmtId="168" fontId="10" fillId="3" borderId="10" xfId="10" applyNumberFormat="1" applyFont="1" applyBorder="1" applyAlignment="1">
      <alignment horizontal="left"/>
    </xf>
    <xf numFmtId="168" fontId="10" fillId="3" borderId="23" xfId="10" applyNumberFormat="1" applyFont="1" applyBorder="1" applyAlignment="1">
      <alignment horizontal="left"/>
    </xf>
    <xf numFmtId="168" fontId="10" fillId="3" borderId="18" xfId="10" applyNumberFormat="1" applyFont="1" applyBorder="1" applyAlignment="1">
      <alignment horizontal="left"/>
    </xf>
    <xf numFmtId="0" fontId="10" fillId="3" borderId="24" xfId="10" applyFont="1" applyBorder="1" applyAlignment="1"/>
    <xf numFmtId="0" fontId="10" fillId="3" borderId="25" xfId="10" applyFont="1" applyBorder="1" applyAlignment="1"/>
    <xf numFmtId="0" fontId="1" fillId="5" borderId="17" xfId="4" applyBorder="1" applyAlignment="1"/>
    <xf numFmtId="0" fontId="1" fillId="5" borderId="8" xfId="4" applyBorder="1" applyAlignment="1"/>
    <xf numFmtId="0" fontId="1" fillId="5" borderId="15" xfId="4" applyBorder="1" applyAlignment="1"/>
    <xf numFmtId="0" fontId="1" fillId="5" borderId="16" xfId="4" applyBorder="1" applyAlignment="1"/>
    <xf numFmtId="0" fontId="1" fillId="5" borderId="17" xfId="4" applyBorder="1" applyAlignment="1">
      <alignment wrapText="1"/>
    </xf>
    <xf numFmtId="0" fontId="1" fillId="5" borderId="8" xfId="4" applyBorder="1" applyAlignment="1">
      <alignment wrapText="1"/>
    </xf>
    <xf numFmtId="0" fontId="10" fillId="3" borderId="10" xfId="9" applyNumberFormat="1" applyFont="1" applyFill="1" applyBorder="1" applyAlignment="1"/>
    <xf numFmtId="0" fontId="10" fillId="3" borderId="18" xfId="9" applyNumberFormat="1" applyFont="1" applyFill="1" applyBorder="1" applyAlignment="1"/>
    <xf numFmtId="170" fontId="10" fillId="3" borderId="23" xfId="9" applyNumberFormat="1" applyFont="1" applyFill="1" applyBorder="1" applyAlignment="1"/>
    <xf numFmtId="170" fontId="10" fillId="3" borderId="18" xfId="9" applyNumberFormat="1" applyFont="1" applyFill="1" applyBorder="1" applyAlignment="1"/>
    <xf numFmtId="0" fontId="10" fillId="3" borderId="10" xfId="10" applyFont="1" applyBorder="1" applyAlignment="1">
      <alignment vertical="top" wrapText="1"/>
    </xf>
    <xf numFmtId="0" fontId="10" fillId="3" borderId="23" xfId="10" applyFont="1" applyBorder="1" applyAlignment="1">
      <alignment vertical="top" wrapText="1"/>
    </xf>
    <xf numFmtId="0" fontId="10" fillId="3" borderId="18" xfId="10" applyFont="1" applyBorder="1" applyAlignment="1">
      <alignment vertical="top" wrapText="1"/>
    </xf>
    <xf numFmtId="0" fontId="10" fillId="3" borderId="11" xfId="10" applyFont="1" applyBorder="1" applyAlignment="1"/>
  </cellXfs>
  <cellStyles count="12">
    <cellStyle name="40% - Accent1" xfId="4" builtinId="31"/>
    <cellStyle name="40% - Accent6" xfId="5" builtinId="51"/>
    <cellStyle name="60% - Accent1" xfId="7" builtinId="32"/>
    <cellStyle name="60% - Accent5" xfId="11" builtinId="48"/>
    <cellStyle name="60% - Accent6" xfId="8" builtinId="52"/>
    <cellStyle name="Accent1" xfId="3" builtinId="29"/>
    <cellStyle name="Calculation" xfId="2" builtinId="22"/>
    <cellStyle name="Currency" xfId="9" builtinId="4"/>
    <cellStyle name="Hyperlink" xfId="6" builtinId="8"/>
    <cellStyle name="Input" xfId="1" builtinId="20"/>
    <cellStyle name="Normal" xfId="0" builtinId="0"/>
    <cellStyle name="Output" xfId="10" builtinId="21"/>
  </cellStyles>
  <dxfs count="93">
    <dxf>
      <numFmt numFmtId="166" formatCode="&quot;00000&quot;#"/>
    </dxf>
    <dxf>
      <numFmt numFmtId="166" formatCode="&quot;00000&quot;#"/>
    </dxf>
    <dxf>
      <numFmt numFmtId="166" formatCode="&quot;00000&quot;#"/>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6" formatCode="&quot;00000&quot;#"/>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font>
        <b val="0"/>
        <i val="0"/>
        <strike val="0"/>
        <condense val="0"/>
        <extend val="0"/>
        <outline val="0"/>
        <shadow val="0"/>
        <u val="none"/>
        <vertAlign val="baseline"/>
        <sz val="11"/>
        <color theme="1"/>
        <name val="Calibri"/>
        <family val="2"/>
        <scheme val="minor"/>
      </font>
      <border diagonalUp="0" diagonalDown="0">
        <left style="thin">
          <color theme="4"/>
        </left>
        <right style="thin">
          <color theme="4"/>
        </right>
        <top style="thin">
          <color theme="4"/>
        </top>
        <bottom/>
        <vertical/>
        <horizontal/>
      </border>
    </dxf>
    <dxf>
      <border outline="0">
        <top style="thin">
          <color theme="4"/>
        </top>
      </border>
    </dxf>
    <dxf>
      <border outline="0">
        <bottom style="thin">
          <color theme="4"/>
        </bottom>
      </border>
    </dxf>
    <dxf>
      <font>
        <b val="0"/>
        <i val="0"/>
        <strike val="0"/>
        <condense val="0"/>
        <extend val="0"/>
        <outline val="0"/>
        <shadow val="0"/>
        <u val="none"/>
        <vertAlign val="baseline"/>
        <sz val="11"/>
        <color theme="1"/>
        <name val="Calibri"/>
        <family val="2"/>
        <scheme val="minor"/>
      </font>
    </dxf>
    <dxf>
      <border outline="0">
        <bottom style="thin">
          <color theme="6"/>
        </bottom>
      </border>
    </dxf>
    <dxf>
      <border outline="0">
        <bottom style="thin">
          <color theme="6"/>
        </bottom>
      </border>
    </dxf>
    <dxf>
      <border outline="0">
        <bottom style="thin">
          <color theme="6"/>
        </bottom>
      </border>
    </dxf>
    <dxf>
      <border outline="0">
        <bottom style="thin">
          <color theme="6"/>
        </bottom>
      </border>
    </dxf>
    <dxf>
      <font>
        <b val="0"/>
        <i val="0"/>
        <strike val="0"/>
        <condense val="0"/>
        <extend val="0"/>
        <outline val="0"/>
        <shadow val="0"/>
        <u val="none"/>
        <vertAlign val="baseline"/>
        <sz val="11"/>
        <color theme="1"/>
        <name val="Calibri"/>
        <family val="2"/>
        <scheme val="minor"/>
      </font>
    </dxf>
    <dxf>
      <border outline="0">
        <top style="thin">
          <color theme="6"/>
        </top>
      </border>
    </dxf>
    <dxf>
      <border outline="0">
        <bottom style="thin">
          <color theme="6"/>
        </bottom>
      </border>
    </dxf>
    <dxf>
      <font>
        <b val="0"/>
        <i val="0"/>
        <strike val="0"/>
        <condense val="0"/>
        <extend val="0"/>
        <outline val="0"/>
        <shadow val="0"/>
        <u val="none"/>
        <vertAlign val="baseline"/>
        <sz val="11"/>
        <color theme="1"/>
        <name val="Calibri"/>
        <family val="2"/>
        <scheme val="minor"/>
      </font>
    </dxf>
    <dxf>
      <border outline="0">
        <top style="thin">
          <color theme="6"/>
        </top>
      </border>
    </dxf>
    <dxf>
      <font>
        <b val="0"/>
        <i val="0"/>
        <strike val="0"/>
        <condense val="0"/>
        <extend val="0"/>
        <outline val="0"/>
        <shadow val="0"/>
        <u val="none"/>
        <vertAlign val="baseline"/>
        <sz val="11"/>
        <color theme="1"/>
        <name val="Calibri"/>
        <family val="2"/>
        <scheme val="minor"/>
      </font>
    </dxf>
    <dxf>
      <border outline="0">
        <top style="thin">
          <color theme="6"/>
        </top>
      </border>
    </dxf>
    <dxf>
      <font>
        <b val="0"/>
        <i val="0"/>
        <strike val="0"/>
        <condense val="0"/>
        <extend val="0"/>
        <outline val="0"/>
        <shadow val="0"/>
        <u val="none"/>
        <vertAlign val="baseline"/>
        <sz val="11"/>
        <color theme="1"/>
        <name val="Calibri"/>
        <family val="2"/>
        <scheme val="minor"/>
      </font>
    </dxf>
    <dxf>
      <border outline="0">
        <top style="thin">
          <color theme="6"/>
        </top>
      </border>
    </dxf>
    <dxf>
      <font>
        <b val="0"/>
        <i val="0"/>
        <strike val="0"/>
        <condense val="0"/>
        <extend val="0"/>
        <outline val="0"/>
        <shadow val="0"/>
        <u val="none"/>
        <vertAlign val="baseline"/>
        <sz val="11"/>
        <color theme="1"/>
        <name val="Calibri"/>
        <family val="2"/>
        <scheme val="minor"/>
      </font>
    </dxf>
    <dxf>
      <border outline="0">
        <top style="thin">
          <color theme="6"/>
        </top>
      </border>
    </dxf>
    <dxf>
      <font>
        <b val="0"/>
        <i val="0"/>
        <strike val="0"/>
        <condense val="0"/>
        <extend val="0"/>
        <outline val="0"/>
        <shadow val="0"/>
        <u val="none"/>
        <vertAlign val="baseline"/>
        <sz val="11"/>
        <color theme="1"/>
        <name val="Calibri"/>
        <family val="2"/>
        <scheme val="minor"/>
      </font>
    </dxf>
    <dxf>
      <border outline="0">
        <top style="thin">
          <color theme="6"/>
        </top>
      </border>
    </dxf>
    <dxf>
      <font>
        <b val="0"/>
        <i val="0"/>
        <strike val="0"/>
        <condense val="0"/>
        <extend val="0"/>
        <outline val="0"/>
        <shadow val="0"/>
        <u val="none"/>
        <vertAlign val="baseline"/>
        <sz val="11"/>
        <color theme="1"/>
        <name val="Calibri"/>
        <family val="2"/>
        <scheme val="minor"/>
      </font>
    </dxf>
    <dxf>
      <alignment horizontal="general" vertical="bottom" textRotation="0" wrapText="0" indent="0" justifyLastLine="0" shrinkToFit="0" readingOrder="0"/>
    </dxf>
    <dxf>
      <numFmt numFmtId="169" formatCode="_-[$R-1C09]* #,##0_-;\-[$R-1C09]* #,##0_-;_-[$R-1C09]* &quot;-&quot;??_-;_-@_-"/>
    </dxf>
    <dxf>
      <numFmt numFmtId="169" formatCode="_-[$R-1C09]* #,##0_-;\-[$R-1C09]* #,##0_-;_-[$R-1C09]* &quot;-&quot;??_-;_-@_-"/>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alignment wrapText="1"/>
    </dxf>
    <dxf>
      <font>
        <b/>
        <i val="0"/>
        <color theme="9" tint="-0.24994659260841701"/>
      </font>
      <fill>
        <patternFill>
          <bgColor theme="9" tint="0.79998168889431442"/>
        </patternFill>
      </fill>
    </dxf>
    <dxf>
      <font>
        <b/>
        <i val="0"/>
        <color rgb="FFC00000"/>
      </font>
      <fill>
        <patternFill>
          <bgColor rgb="FFFFCCCC"/>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connections" Target="connections.xml"/><Relationship Id="rId26" Type="http://schemas.openxmlformats.org/officeDocument/2006/relationships/customXml" Target="../customXml/item4.xml"/><Relationship Id="rId39" Type="http://schemas.openxmlformats.org/officeDocument/2006/relationships/customXml" Target="../customXml/item17.xml"/><Relationship Id="rId21" Type="http://schemas.openxmlformats.org/officeDocument/2006/relationships/powerPivotData" Target="model/item.data"/><Relationship Id="rId34" Type="http://schemas.openxmlformats.org/officeDocument/2006/relationships/customXml" Target="../customXml/item12.xml"/><Relationship Id="rId42" Type="http://schemas.openxmlformats.org/officeDocument/2006/relationships/customXml" Target="../customXml/item20.xml"/><Relationship Id="rId7" Type="http://schemas.openxmlformats.org/officeDocument/2006/relationships/worksheet" Target="worksheets/sheet7.xml"/><Relationship Id="rId2" Type="http://schemas.openxmlformats.org/officeDocument/2006/relationships/worksheet" Target="worksheets/sheet2.xml"/><Relationship Id="rId16" Type="http://schemas.microsoft.com/office/2007/relationships/slicerCache" Target="slicerCaches/slicerCache1.xml"/><Relationship Id="rId29" Type="http://schemas.openxmlformats.org/officeDocument/2006/relationships/customXml" Target="../customXml/item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32" Type="http://schemas.openxmlformats.org/officeDocument/2006/relationships/customXml" Target="../customXml/item10.xml"/><Relationship Id="rId37" Type="http://schemas.openxmlformats.org/officeDocument/2006/relationships/customXml" Target="../customXml/item15.xml"/><Relationship Id="rId40" Type="http://schemas.openxmlformats.org/officeDocument/2006/relationships/customXml" Target="../customXml/item18.xml"/><Relationship Id="rId45"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openxmlformats.org/officeDocument/2006/relationships/customXml" Target="../customXml/item1.xml"/><Relationship Id="rId28" Type="http://schemas.openxmlformats.org/officeDocument/2006/relationships/customXml" Target="../customXml/item6.xml"/><Relationship Id="rId36" Type="http://schemas.openxmlformats.org/officeDocument/2006/relationships/customXml" Target="../customXml/item14.xml"/><Relationship Id="rId10" Type="http://schemas.openxmlformats.org/officeDocument/2006/relationships/worksheet" Target="worksheets/sheet10.xml"/><Relationship Id="rId19" Type="http://schemas.openxmlformats.org/officeDocument/2006/relationships/styles" Target="styles.xml"/><Relationship Id="rId31" Type="http://schemas.openxmlformats.org/officeDocument/2006/relationships/customXml" Target="../customXml/item9.xml"/><Relationship Id="rId44" Type="http://schemas.openxmlformats.org/officeDocument/2006/relationships/customXml" Target="../customXml/item2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 Id="rId30" Type="http://schemas.openxmlformats.org/officeDocument/2006/relationships/customXml" Target="../customXml/item8.xml"/><Relationship Id="rId35" Type="http://schemas.openxmlformats.org/officeDocument/2006/relationships/customXml" Target="../customXml/item13.xml"/><Relationship Id="rId43" Type="http://schemas.openxmlformats.org/officeDocument/2006/relationships/customXml" Target="../customXml/item2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3.xml"/><Relationship Id="rId33" Type="http://schemas.openxmlformats.org/officeDocument/2006/relationships/customXml" Target="../customXml/item11.xml"/><Relationship Id="rId38" Type="http://schemas.openxmlformats.org/officeDocument/2006/relationships/customXml" Target="../customXml/item16.xml"/><Relationship Id="rId20" Type="http://schemas.openxmlformats.org/officeDocument/2006/relationships/sharedStrings" Target="sharedStrings.xml"/><Relationship Id="rId41" Type="http://schemas.openxmlformats.org/officeDocument/2006/relationships/customXml" Target="../customXml/item1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1287780</xdr:colOff>
          <xdr:row>25</xdr:row>
          <xdr:rowOff>152400</xdr:rowOff>
        </xdr:from>
        <xdr:to>
          <xdr:col>1</xdr:col>
          <xdr:colOff>2346960</xdr:colOff>
          <xdr:row>27</xdr:row>
          <xdr:rowOff>160020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Next</a:t>
              </a:r>
            </a:p>
          </xdr:txBody>
        </xdr:sp>
        <xdr:clientData fPrintsWithSheet="0"/>
      </xdr:twoCellAnchor>
    </mc:Choice>
    <mc:Fallback/>
  </mc:AlternateContent>
  <xdr:twoCellAnchor editAs="oneCell">
    <xdr:from>
      <xdr:col>0</xdr:col>
      <xdr:colOff>175260</xdr:colOff>
      <xdr:row>0</xdr:row>
      <xdr:rowOff>7620</xdr:rowOff>
    </xdr:from>
    <xdr:to>
      <xdr:col>2</xdr:col>
      <xdr:colOff>447655</xdr:colOff>
      <xdr:row>25</xdr:row>
      <xdr:rowOff>137160</xdr:rowOff>
    </xdr:to>
    <xdr:pic>
      <xdr:nvPicPr>
        <xdr:cNvPr id="2" name="Content Placeholder 6">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screen">
          <a:extLst>
            <a:ext uri="{28A0092B-C50C-407E-A947-70E740481C1C}">
              <a14:useLocalDpi xmlns:a14="http://schemas.microsoft.com/office/drawing/2010/main"/>
            </a:ext>
          </a:extLst>
        </a:blip>
        <a:srcRect l="24328" t="-920" r="19121" b="-961"/>
        <a:stretch/>
      </xdr:blipFill>
      <xdr:spPr>
        <a:xfrm>
          <a:off x="175260" y="7620"/>
          <a:ext cx="4897735" cy="4732020"/>
        </a:xfrm>
        <a:prstGeom prst="rect">
          <a:avLst/>
        </a:prstGeom>
        <a:ln>
          <a:noFill/>
        </a:ln>
        <a:effectLst>
          <a:softEdge rad="112500"/>
        </a:effectLst>
      </xdr:spPr>
    </xdr:pic>
    <xdr:clientData/>
  </xdr:twoCellAnchor>
  <xdr:twoCellAnchor>
    <xdr:from>
      <xdr:col>0</xdr:col>
      <xdr:colOff>434340</xdr:colOff>
      <xdr:row>3</xdr:row>
      <xdr:rowOff>175260</xdr:rowOff>
    </xdr:from>
    <xdr:to>
      <xdr:col>2</xdr:col>
      <xdr:colOff>132810</xdr:colOff>
      <xdr:row>10</xdr:row>
      <xdr:rowOff>31860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434340" y="731520"/>
          <a:ext cx="4323810" cy="11443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This tool forms part of the broader integrated disaster management strategy and process of muncipalities. </a:t>
          </a:r>
          <a:r>
            <a:rPr lang="en-US" sz="1100"/>
            <a:t>The tool is meant to support municipalities in assessing losses and damages (impact on lives, damage to infrastructure, property and environment) associated with extreme weather events. This information will be integrated into the national web-based disaster loss, damage and knowledge database system.</a:t>
          </a:r>
        </a:p>
      </xdr:txBody>
    </xdr:sp>
    <xdr:clientData/>
  </xdr:twoCellAnchor>
  <xdr:twoCellAnchor>
    <xdr:from>
      <xdr:col>0</xdr:col>
      <xdr:colOff>434340</xdr:colOff>
      <xdr:row>11</xdr:row>
      <xdr:rowOff>19050</xdr:rowOff>
    </xdr:from>
    <xdr:to>
      <xdr:col>2</xdr:col>
      <xdr:colOff>132810</xdr:colOff>
      <xdr:row>18</xdr:row>
      <xdr:rowOff>7620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434340" y="2045970"/>
          <a:ext cx="4323810"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a:t>The tool is aligned with the </a:t>
          </a:r>
          <a:r>
            <a:rPr lang="en-US" sz="1100" b="1"/>
            <a:t>International Sendai Framework Monitoring System</a:t>
          </a:r>
          <a:r>
            <a:rPr lang="en-US" sz="1100"/>
            <a:t> called DesInventar, which was developed by the United Nations office for disaster risk reduction. DesInventar is used for the systematic collection, documentation and analysis of data about losses caused by disasters associated with natural hazards. This system will help government to report on several indicators to help analyze disaster trends and their impacts in a systematic manner. </a:t>
          </a:r>
        </a:p>
      </xdr:txBody>
    </xdr:sp>
    <xdr:clientData/>
  </xdr:twoCellAnchor>
  <xdr:twoCellAnchor>
    <xdr:from>
      <xdr:col>0</xdr:col>
      <xdr:colOff>430530</xdr:colOff>
      <xdr:row>18</xdr:row>
      <xdr:rowOff>158115</xdr:rowOff>
    </xdr:from>
    <xdr:to>
      <xdr:col>2</xdr:col>
      <xdr:colOff>136620</xdr:colOff>
      <xdr:row>24</xdr:row>
      <xdr:rowOff>34290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430530" y="3472815"/>
          <a:ext cx="433143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a:t>
          </a:r>
          <a:r>
            <a:rPr lang="en-US" sz="1100" b="1"/>
            <a:t>indicators</a:t>
          </a:r>
          <a:r>
            <a:rPr lang="en-US" sz="1100"/>
            <a:t> assessed in this tool are : </a:t>
          </a:r>
        </a:p>
        <a:p>
          <a:r>
            <a:rPr lang="en-US" sz="1100">
              <a:solidFill>
                <a:srgbClr val="FF0000"/>
              </a:solidFill>
            </a:rPr>
            <a:t>1. Number of deaths and missing persons attributed to disasters</a:t>
          </a:r>
        </a:p>
        <a:p>
          <a:r>
            <a:rPr lang="en-US" sz="1100">
              <a:solidFill>
                <a:srgbClr val="FF0000"/>
              </a:solidFill>
            </a:rPr>
            <a:t>2. Number of directly affected people attributed to disasters</a:t>
          </a:r>
        </a:p>
        <a:p>
          <a:r>
            <a:rPr lang="en-US" sz="1100">
              <a:solidFill>
                <a:srgbClr val="FF0000"/>
              </a:solidFill>
            </a:rPr>
            <a:t>3. Direct economic loss attributed to disasters</a:t>
          </a:r>
        </a:p>
        <a:p>
          <a:r>
            <a:rPr lang="en-US" sz="1100">
              <a:solidFill>
                <a:srgbClr val="FF0000"/>
              </a:solidFill>
            </a:rPr>
            <a:t>4. Damage to critical infrastructure attributed to disasters.</a:t>
          </a:r>
        </a:p>
      </xdr:txBody>
    </xdr:sp>
    <xdr:clientData/>
  </xdr:twoCellAnchor>
  <xdr:twoCellAnchor>
    <xdr:from>
      <xdr:col>0</xdr:col>
      <xdr:colOff>481965</xdr:colOff>
      <xdr:row>0</xdr:row>
      <xdr:rowOff>150495</xdr:rowOff>
    </xdr:from>
    <xdr:to>
      <xdr:col>2</xdr:col>
      <xdr:colOff>152400</xdr:colOff>
      <xdr:row>3</xdr:row>
      <xdr:rowOff>99060</xdr:rowOff>
    </xdr:to>
    <xdr:sp macro="" textlink="">
      <xdr:nvSpPr>
        <xdr:cNvPr id="6" name="Shape 159">
          <a:extLst>
            <a:ext uri="{FF2B5EF4-FFF2-40B4-BE49-F238E27FC236}">
              <a16:creationId xmlns:a16="http://schemas.microsoft.com/office/drawing/2014/main" id="{00000000-0008-0000-0000-000006000000}"/>
            </a:ext>
          </a:extLst>
        </xdr:cNvPr>
        <xdr:cNvSpPr txBox="1">
          <a:spLocks/>
        </xdr:cNvSpPr>
      </xdr:nvSpPr>
      <xdr:spPr>
        <a:xfrm>
          <a:off x="481965" y="150495"/>
          <a:ext cx="4295775" cy="504825"/>
        </a:xfrm>
        <a:prstGeom prst="rect">
          <a:avLst/>
        </a:prstGeom>
        <a:solidFill>
          <a:schemeClr val="lt1"/>
        </a:solidFill>
        <a:ln>
          <a:noFill/>
        </a:ln>
      </xdr:spPr>
      <xdr:txBody>
        <a:bodyPr spcFirstLastPara="1" vert="horz" wrap="square" lIns="91425" tIns="45700" rIns="91425" bIns="45700" rtlCol="0" anchor="ctr" anchorCtr="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spcBef>
              <a:spcPts val="0"/>
            </a:spcBef>
            <a:buClr>
              <a:schemeClr val="dk2"/>
            </a:buClr>
            <a:buSzPts val="3200"/>
          </a:pPr>
          <a:r>
            <a:rPr lang="en" sz="1600" b="1">
              <a:solidFill>
                <a:schemeClr val="dk2"/>
              </a:solidFill>
              <a:latin typeface="Arial"/>
              <a:ea typeface="Arial"/>
              <a:cs typeface="Arial"/>
              <a:sym typeface="Arial"/>
            </a:rPr>
            <a:t>Initiative for Climate Action Transparency</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220980</xdr:colOff>
          <xdr:row>13</xdr:row>
          <xdr:rowOff>175260</xdr:rowOff>
        </xdr:from>
        <xdr:to>
          <xdr:col>2</xdr:col>
          <xdr:colOff>1325880</xdr:colOff>
          <xdr:row>15</xdr:row>
          <xdr:rowOff>144780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Clear Forms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13</xdr:row>
          <xdr:rowOff>182880</xdr:rowOff>
        </xdr:from>
        <xdr:to>
          <xdr:col>1</xdr:col>
          <xdr:colOff>1379220</xdr:colOff>
          <xdr:row>15</xdr:row>
          <xdr:rowOff>160020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100-000009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Load Event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289560</xdr:colOff>
          <xdr:row>24</xdr:row>
          <xdr:rowOff>76200</xdr:rowOff>
        </xdr:from>
        <xdr:to>
          <xdr:col>1</xdr:col>
          <xdr:colOff>1638300</xdr:colOff>
          <xdr:row>26</xdr:row>
          <xdr:rowOff>114300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Submit Event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83820</xdr:colOff>
          <xdr:row>28</xdr:row>
          <xdr:rowOff>144780</xdr:rowOff>
        </xdr:from>
        <xdr:to>
          <xdr:col>1</xdr:col>
          <xdr:colOff>1638300</xdr:colOff>
          <xdr:row>30</xdr:row>
          <xdr:rowOff>114300</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Submit Target C &amp; 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99060</xdr:colOff>
          <xdr:row>12</xdr:row>
          <xdr:rowOff>228600</xdr:rowOff>
        </xdr:from>
        <xdr:to>
          <xdr:col>1</xdr:col>
          <xdr:colOff>1661160</xdr:colOff>
          <xdr:row>12</xdr:row>
          <xdr:rowOff>579120</xdr:rowOff>
        </xdr:to>
        <xdr:sp macro="" textlink="">
          <xdr:nvSpPr>
            <xdr:cNvPr id="5151" name="Button 31" hidden="1">
              <a:extLst>
                <a:ext uri="{63B3BB69-23CF-44E3-9099-C40C66FF867C}">
                  <a14:compatExt spid="_x0000_s5151"/>
                </a:ext>
                <a:ext uri="{FF2B5EF4-FFF2-40B4-BE49-F238E27FC236}">
                  <a16:creationId xmlns:a16="http://schemas.microsoft.com/office/drawing/2014/main" id="{00000000-0008-0000-0300-00001F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Submit Target A &amp; B</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876300</xdr:colOff>
          <xdr:row>22</xdr:row>
          <xdr:rowOff>68580</xdr:rowOff>
        </xdr:from>
        <xdr:to>
          <xdr:col>1</xdr:col>
          <xdr:colOff>1927860</xdr:colOff>
          <xdr:row>24</xdr:row>
          <xdr:rowOff>60960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100" b="0" i="0" u="none" strike="noStrike" baseline="0">
                  <a:solidFill>
                    <a:srgbClr val="000000"/>
                  </a:solidFill>
                  <a:latin typeface="Calibri"/>
                  <a:cs typeface="Calibri"/>
                </a:rPr>
                <a:t>Submit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6</xdr:col>
      <xdr:colOff>296956</xdr:colOff>
      <xdr:row>0</xdr:row>
      <xdr:rowOff>159684</xdr:rowOff>
    </xdr:from>
    <xdr:to>
      <xdr:col>9</xdr:col>
      <xdr:colOff>325643</xdr:colOff>
      <xdr:row>12</xdr:row>
      <xdr:rowOff>57150</xdr:rowOff>
    </xdr:to>
    <mc:AlternateContent xmlns:mc="http://schemas.openxmlformats.org/markup-compatibility/2006" xmlns:a14="http://schemas.microsoft.com/office/drawing/2010/main">
      <mc:Choice Requires="a14">
        <xdr:graphicFrame macro="">
          <xdr:nvGraphicFramePr>
            <xdr:cNvPr id="2" name="EventID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microsoft.com/office/drawing/2010/slicer">
              <sle:slicer xmlns:sle="http://schemas.microsoft.com/office/drawing/2010/slicer" name="EventID 1"/>
            </a:graphicData>
          </a:graphic>
        </xdr:graphicFrame>
      </mc:Choice>
      <mc:Fallback xmlns="">
        <xdr:sp macro="" textlink="">
          <xdr:nvSpPr>
            <xdr:cNvPr id="0" name=""/>
            <xdr:cNvSpPr>
              <a:spLocks noTextEdit="1"/>
            </xdr:cNvSpPr>
          </xdr:nvSpPr>
          <xdr:spPr>
            <a:xfrm>
              <a:off x="7526431" y="159684"/>
              <a:ext cx="1842247" cy="1526241"/>
            </a:xfrm>
            <a:prstGeom prst="rect">
              <a:avLst/>
            </a:prstGeom>
            <a:solidFill>
              <a:prstClr val="white"/>
            </a:solidFill>
            <a:ln w="1">
              <a:solidFill>
                <a:prstClr val="green"/>
              </a:solidFill>
            </a:ln>
          </xdr:spPr>
          <xdr:txBody>
            <a:bodyPr vertOverflow="clip" horzOverflow="clip"/>
            <a:lstStyle/>
            <a:p>
              <a:r>
                <a:rPr lang="en-Z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ert Wessels" refreshedDate="44985.780683680554" createdVersion="8" refreshedVersion="8" minRefreshableVersion="3" recordCount="7" xr:uid="{D6D6A24B-E066-4113-BEA2-01F3DB2073CD}">
  <cacheSource type="worksheet">
    <worksheetSource name="Table22"/>
  </cacheSource>
  <cacheFields count="12">
    <cacheField name="EventID" numFmtId="166">
      <sharedItems containsSemiMixedTypes="0" containsString="0" containsNumber="1" containsInteger="1" minValue="1" maxValue="13" count="8">
        <n v="1"/>
        <n v="2"/>
        <n v="13" u="1"/>
        <n v="7" u="1"/>
        <n v="3" u="1"/>
        <n v="9" u="1"/>
        <n v="10" u="1"/>
        <n v="4" u="1"/>
      </sharedItems>
    </cacheField>
    <cacheField name="Category" numFmtId="0">
      <sharedItems count="4">
        <s v="Productive"/>
        <s v="Community Infrastructure"/>
        <s v="Public Infrastructure"/>
        <s v="Cross Cutting" u="1"/>
      </sharedItems>
    </cacheField>
    <cacheField name="SubCategory" numFmtId="0">
      <sharedItems count="10">
        <s v="Fisheries"/>
        <s v="Industry"/>
        <s v="Agriculture"/>
        <s v="Health "/>
        <s v="Housing"/>
        <s v="Education "/>
        <s v="Communications"/>
        <s v="Transport" u="1"/>
        <s v="Environment" u="1"/>
        <s v="Water and Sanitation" u="1"/>
      </sharedItems>
    </cacheField>
    <cacheField name="Type" numFmtId="0">
      <sharedItems containsBlank="1" count="10">
        <m/>
        <s v="Livestock"/>
        <s v="Hospital"/>
        <s v="Dwellings"/>
        <s v="Tertiary Institution"/>
        <s v="Cell Tower"/>
        <s v="Road" u="1"/>
        <s v="Please Specify" u="1"/>
        <s v="Crop" u="1"/>
        <s v="Pipes" u="1"/>
      </sharedItems>
    </cacheField>
    <cacheField name="Specify" numFmtId="0">
      <sharedItems containsBlank="1"/>
    </cacheField>
    <cacheField name="NrDestroyedDamaged" numFmtId="0">
      <sharedItems containsString="0" containsBlank="1" containsNumber="1" containsInteger="1" minValue="1" maxValue="13"/>
    </cacheField>
    <cacheField name="TotalLoss" numFmtId="0">
      <sharedItems containsSemiMixedTypes="0" containsString="0" containsNumber="1" containsInteger="1" minValue="500000" maxValue="25000000"/>
    </cacheField>
    <cacheField name="NrDead" numFmtId="0">
      <sharedItems containsString="0" containsBlank="1" containsNumber="1" containsInteger="1" minValue="135" maxValue="135"/>
    </cacheField>
    <cacheField name="NrInjured" numFmtId="0">
      <sharedItems containsString="0" containsBlank="1" containsNumber="1" containsInteger="1" minValue="35" maxValue="35"/>
    </cacheField>
    <cacheField name="NrMissing" numFmtId="0">
      <sharedItems containsString="0" containsBlank="1" containsNumber="1" containsInteger="1" minValue="36" maxValue="36"/>
    </cacheField>
    <cacheField name="AreaAffected" numFmtId="0">
      <sharedItems containsNonDate="0" containsString="0" containsBlank="1"/>
    </cacheField>
    <cacheField name="TotalLength" numFmtId="0">
      <sharedItems containsNonDate="0" containsString="0" containsBlank="1"/>
    </cacheField>
  </cacheFields>
  <extLst>
    <ext xmlns:x14="http://schemas.microsoft.com/office/spreadsheetml/2009/9/main" uri="{725AE2AE-9491-48be-B2B4-4EB974FC3084}">
      <x14:pivotCacheDefinition pivotCacheId="152253374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x v="0"/>
    <x v="0"/>
    <x v="0"/>
    <s v="Buildings"/>
    <n v="2"/>
    <n v="1000000"/>
    <m/>
    <m/>
    <m/>
    <m/>
    <m/>
  </r>
  <r>
    <x v="0"/>
    <x v="0"/>
    <x v="1"/>
    <x v="0"/>
    <m/>
    <n v="1"/>
    <n v="1000000"/>
    <m/>
    <m/>
    <m/>
    <m/>
    <m/>
  </r>
  <r>
    <x v="0"/>
    <x v="0"/>
    <x v="2"/>
    <x v="1"/>
    <s v="Cattle"/>
    <m/>
    <n v="3525000"/>
    <n v="135"/>
    <n v="35"/>
    <n v="36"/>
    <m/>
    <m/>
  </r>
  <r>
    <x v="0"/>
    <x v="1"/>
    <x v="3"/>
    <x v="2"/>
    <s v="Mediclinic"/>
    <n v="1"/>
    <n v="10500000"/>
    <m/>
    <m/>
    <m/>
    <m/>
    <m/>
  </r>
  <r>
    <x v="0"/>
    <x v="1"/>
    <x v="4"/>
    <x v="3"/>
    <m/>
    <n v="13"/>
    <n v="25000000"/>
    <m/>
    <m/>
    <m/>
    <m/>
    <m/>
  </r>
  <r>
    <x v="1"/>
    <x v="1"/>
    <x v="5"/>
    <x v="4"/>
    <m/>
    <n v="1"/>
    <n v="15000000"/>
    <m/>
    <m/>
    <m/>
    <m/>
    <m/>
  </r>
  <r>
    <x v="1"/>
    <x v="2"/>
    <x v="6"/>
    <x v="5"/>
    <m/>
    <n v="4"/>
    <n v="500000"/>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2B8EA3F-7EC4-47E9-8E85-2DDF6831B8D6}" name="PivotTable3"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3:C30" firstHeaderRow="0" firstDataRow="1" firstDataCol="1" rowPageCount="1" colPageCount="1"/>
  <pivotFields count="12">
    <pivotField axis="axisPage" subtotalTop="0" showAll="0" insertBlankRow="1">
      <items count="9">
        <item m="1" x="4"/>
        <item m="1" x="7"/>
        <item m="1" x="6"/>
        <item n="0" m="1" x="3"/>
        <item m="1" x="5"/>
        <item m="1" x="2"/>
        <item x="0"/>
        <item x="1"/>
        <item t="default"/>
      </items>
    </pivotField>
    <pivotField axis="axisRow" subtotalTop="0" showAll="0" insertBlankRow="1">
      <items count="5">
        <item x="1"/>
        <item x="0"/>
        <item x="2"/>
        <item m="1" x="3"/>
        <item t="default"/>
      </items>
    </pivotField>
    <pivotField axis="axisRow" subtotalTop="0" showAll="0" insertBlankRow="1">
      <items count="11">
        <item x="2"/>
        <item x="6"/>
        <item x="0"/>
        <item x="3"/>
        <item x="4"/>
        <item x="1"/>
        <item m="1" x="7"/>
        <item m="1" x="8"/>
        <item m="1" x="9"/>
        <item x="5"/>
        <item t="default"/>
      </items>
    </pivotField>
    <pivotField axis="axisRow" subtotalTop="0" showAll="0" insertBlankRow="1">
      <items count="11">
        <item x="5"/>
        <item m="1" x="8"/>
        <item x="3"/>
        <item x="2"/>
        <item x="1"/>
        <item x="0"/>
        <item m="1" x="6"/>
        <item m="1" x="7"/>
        <item m="1" x="9"/>
        <item x="4"/>
        <item t="default"/>
      </items>
    </pivotField>
    <pivotField subtotalTop="0" showAll="0" insertBlankRow="1"/>
    <pivotField dataField="1" subtotalTop="0" showAll="0" insertBlankRow="1"/>
    <pivotField dataField="1" subtotalTop="0" showAll="0" insertBlankRow="1"/>
    <pivotField subtotalTop="0" showAll="0" insertBlankRow="1"/>
    <pivotField subtotalTop="0" showAll="0" insertBlankRow="1"/>
    <pivotField subtotalTop="0" showAll="0" insertBlankRow="1"/>
    <pivotField subtotalTop="0" showAll="0" insertBlankRow="1"/>
    <pivotField subtotalTop="0" showAll="0" insertBlankRow="1"/>
  </pivotFields>
  <rowFields count="3">
    <field x="1"/>
    <field x="2"/>
    <field x="3"/>
  </rowFields>
  <rowItems count="27">
    <i>
      <x/>
    </i>
    <i r="1">
      <x v="3"/>
    </i>
    <i r="2">
      <x v="3"/>
    </i>
    <i t="default" r="1">
      <x v="3"/>
    </i>
    <i t="blank" r="1">
      <x v="3"/>
    </i>
    <i r="1">
      <x v="4"/>
    </i>
    <i r="2">
      <x v="2"/>
    </i>
    <i t="default" r="1">
      <x v="4"/>
    </i>
    <i t="blank" r="1">
      <x v="4"/>
    </i>
    <i t="default">
      <x/>
    </i>
    <i t="blank">
      <x/>
    </i>
    <i>
      <x v="1"/>
    </i>
    <i r="1">
      <x/>
    </i>
    <i r="2">
      <x v="4"/>
    </i>
    <i t="default" r="1">
      <x/>
    </i>
    <i t="blank" r="1">
      <x/>
    </i>
    <i r="1">
      <x v="2"/>
    </i>
    <i r="2">
      <x v="5"/>
    </i>
    <i t="default" r="1">
      <x v="2"/>
    </i>
    <i t="blank" r="1">
      <x v="2"/>
    </i>
    <i r="1">
      <x v="5"/>
    </i>
    <i r="2">
      <x v="5"/>
    </i>
    <i t="default" r="1">
      <x v="5"/>
    </i>
    <i t="blank" r="1">
      <x v="5"/>
    </i>
    <i t="default">
      <x v="1"/>
    </i>
    <i t="blank">
      <x v="1"/>
    </i>
    <i t="grand">
      <x/>
    </i>
  </rowItems>
  <colFields count="1">
    <field x="-2"/>
  </colFields>
  <colItems count="2">
    <i>
      <x/>
    </i>
    <i i="1">
      <x v="1"/>
    </i>
  </colItems>
  <pageFields count="1">
    <pageField fld="0" item="6" hier="-1"/>
  </pageFields>
  <dataFields count="2">
    <dataField name="Sum of NrDestroyedDamaged" fld="5" baseField="0" baseItem="0"/>
    <dataField name="Sum of TotalLoss" fld="6" baseField="0" baseItem="0" numFmtId="169"/>
  </dataFields>
  <formats count="16">
    <format dxfId="90">
      <pivotArea dataOnly="0" labelOnly="1" outline="0" fieldPosition="0">
        <references count="1">
          <reference field="4294967294" count="1">
            <x v="0"/>
          </reference>
        </references>
      </pivotArea>
    </format>
    <format dxfId="89">
      <pivotArea type="all" dataOnly="0" outline="0" fieldPosition="0"/>
    </format>
    <format dxfId="88">
      <pivotArea outline="0" collapsedLevelsAreSubtotals="1" fieldPosition="0"/>
    </format>
    <format dxfId="87">
      <pivotArea field="1" type="button" dataOnly="0" labelOnly="1" outline="0" axis="axisRow" fieldPosition="0"/>
    </format>
    <format dxfId="86">
      <pivotArea dataOnly="0" labelOnly="1" fieldPosition="0">
        <references count="1">
          <reference field="1" count="0"/>
        </references>
      </pivotArea>
    </format>
    <format dxfId="85">
      <pivotArea dataOnly="0" labelOnly="1" grandRow="1" outline="0" fieldPosition="0"/>
    </format>
    <format dxfId="84">
      <pivotArea dataOnly="0" labelOnly="1" fieldPosition="0">
        <references count="2">
          <reference field="1" count="1" selected="0">
            <x v="0"/>
          </reference>
          <reference field="2" count="2">
            <x v="3"/>
            <x v="4"/>
          </reference>
        </references>
      </pivotArea>
    </format>
    <format dxfId="83">
      <pivotArea dataOnly="0" labelOnly="1" fieldPosition="0">
        <references count="2">
          <reference field="1" count="1" selected="0">
            <x v="1"/>
          </reference>
          <reference field="2" count="3">
            <x v="0"/>
            <x v="2"/>
            <x v="5"/>
          </reference>
        </references>
      </pivotArea>
    </format>
    <format dxfId="82">
      <pivotArea dataOnly="0" labelOnly="1" fieldPosition="0">
        <references count="3">
          <reference field="1" count="1" selected="0">
            <x v="0"/>
          </reference>
          <reference field="2" count="1" selected="0">
            <x v="3"/>
          </reference>
          <reference field="3" count="1">
            <x v="3"/>
          </reference>
        </references>
      </pivotArea>
    </format>
    <format dxfId="81">
      <pivotArea dataOnly="0" labelOnly="1" fieldPosition="0">
        <references count="3">
          <reference field="1" count="1" selected="0">
            <x v="0"/>
          </reference>
          <reference field="2" count="1" selected="0">
            <x v="4"/>
          </reference>
          <reference field="3" count="1">
            <x v="2"/>
          </reference>
        </references>
      </pivotArea>
    </format>
    <format dxfId="80">
      <pivotArea dataOnly="0" labelOnly="1" fieldPosition="0">
        <references count="3">
          <reference field="1" count="1" selected="0">
            <x v="1"/>
          </reference>
          <reference field="2" count="1" selected="0">
            <x v="0"/>
          </reference>
          <reference field="3" count="1">
            <x v="4"/>
          </reference>
        </references>
      </pivotArea>
    </format>
    <format dxfId="79">
      <pivotArea dataOnly="0" labelOnly="1" fieldPosition="0">
        <references count="3">
          <reference field="1" count="1" selected="0">
            <x v="1"/>
          </reference>
          <reference field="2" count="1" selected="0">
            <x v="2"/>
          </reference>
          <reference field="3" count="1">
            <x v="5"/>
          </reference>
        </references>
      </pivotArea>
    </format>
    <format dxfId="78">
      <pivotArea dataOnly="0" labelOnly="1" fieldPosition="0">
        <references count="3">
          <reference field="1" count="1" selected="0">
            <x v="1"/>
          </reference>
          <reference field="2" count="1" selected="0">
            <x v="5"/>
          </reference>
          <reference field="3" count="1">
            <x v="5"/>
          </reference>
        </references>
      </pivotArea>
    </format>
    <format dxfId="77">
      <pivotArea dataOnly="0" labelOnly="1" outline="0" fieldPosition="0">
        <references count="1">
          <reference field="4294967294" count="2">
            <x v="0"/>
            <x v="1"/>
          </reference>
        </references>
      </pivotArea>
    </format>
    <format dxfId="76">
      <pivotArea outline="0" collapsedLevelsAreSubtotals="1" fieldPosition="0">
        <references count="1">
          <reference field="4294967294" count="1" selected="0">
            <x v="1"/>
          </reference>
        </references>
      </pivotArea>
    </format>
    <format dxfId="75">
      <pivotArea dataOnly="0" labelOnly="1" outline="0" fieldPosition="0">
        <references count="1">
          <reference field="4294967294" count="1">
            <x v="1"/>
          </reference>
        </references>
      </pivotArea>
    </format>
  </format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SubtotalsOnTopDefault="0" InsertBlankRowDefault="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ventID1" xr10:uid="{94E6C1C1-F3C5-4596-9E7A-363EAB85B09A}" sourceName="EventID">
  <pivotTables>
    <pivotTable tabId="17" name="PivotTable3"/>
  </pivotTables>
  <data>
    <tabular pivotCacheId="1522533741">
      <items count="8">
        <i x="0" s="1"/>
        <i x="1"/>
        <i x="4" nd="1"/>
        <i x="7" nd="1"/>
        <i x="5" nd="1"/>
        <i x="6" nd="1"/>
        <i x="2" nd="1"/>
        <i x="3"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ventID 1" xr10:uid="{4D14C4B8-9552-41C4-A91B-04C9BE899705}" cache="Slicer_EventID1" caption="EventID"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F1CA98F-1DAC-4FA2-8E5C-B294483657F7}" name="Table1" displayName="Table1" ref="A1:A7" totalsRowShown="0">
  <autoFilter ref="A1:A7" xr:uid="{4F1CA98F-1DAC-4FA2-8E5C-B294483657F7}"/>
  <tableColumns count="1">
    <tableColumn id="1" xr3:uid="{104167AA-81E8-4518-8A49-A2C9F8CF739B}" name="Institutions"/>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D1BA62-D95B-45CF-ADC3-3DD19E890828}" name="Table2" displayName="Table2" ref="B1:B4" totalsRowShown="0">
  <autoFilter ref="B1:B4" xr:uid="{3FD1BA62-D95B-45CF-ADC3-3DD19E890828}"/>
  <tableColumns count="1">
    <tableColumn id="1" xr3:uid="{B99C009B-ADFC-4C3D-8BDB-6919747A0862}" name="Municipalities"/>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CA54D90-6A26-44FD-AA0B-8F802057B3B6}" name="Table3" displayName="Table3" ref="C1:C214" totalsRowShown="0">
  <autoFilter ref="C1:C214" xr:uid="{0CA54D90-6A26-44FD-AA0B-8F802057B3B6}"/>
  <tableColumns count="1">
    <tableColumn id="1" xr3:uid="{9557419B-31A8-4F99-AD8A-E16AC1267D96}" name="Local Municipality"/>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BD9693B-7E28-40C6-971B-0F5CBB25BC50}" name="Table4" displayName="Table4" ref="D1:D53" totalsRowShown="0">
  <autoFilter ref="D1:D53" xr:uid="{5BD9693B-7E28-40C6-971B-0F5CBB25BC50}"/>
  <tableColumns count="1">
    <tableColumn id="1" xr3:uid="{BD44AE5B-671E-4915-90A1-61DD1046E031}" name="District Municipality"/>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1B08A49-5697-43DA-889C-9EA0CE1B9EF9}" name="Table5" displayName="Table5" ref="E1:E9" totalsRowShown="0">
  <autoFilter ref="E1:E9" xr:uid="{F1B08A49-5697-43DA-889C-9EA0CE1B9EF9}"/>
  <tableColumns count="1">
    <tableColumn id="1" xr3:uid="{BD6C2259-CE1A-4BE9-8F7A-11871D37BAEA}" name="Metropolitan Municipality"/>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2A4C4BB-D67C-4B13-B3A2-B4A0F94CFC3B}" name="Table6" displayName="Table6" ref="F1:F10" totalsRowShown="0">
  <autoFilter ref="F1:F10" xr:uid="{F2A4C4BB-D67C-4B13-B3A2-B4A0F94CFC3B}"/>
  <tableColumns count="1">
    <tableColumn id="1" xr3:uid="{EBFF5427-7391-4482-99A8-4CA8D037DBE5}" name="Provincial Government"/>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801DC7AB-2586-40AA-BFD1-029961DBD3F0}" name="Table7" displayName="Table7" ref="G1:G13" totalsRowShown="0">
  <autoFilter ref="G1:G13" xr:uid="{801DC7AB-2586-40AA-BFD1-029961DBD3F0}"/>
  <tableColumns count="1">
    <tableColumn id="1" xr3:uid="{80FE899D-5DB6-45E2-91EC-78FBE22C0EA5}" name="Eastern Cape"/>
  </tableColumns>
  <tableStyleInfo name="TableStyleLight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9E5AB37-F64E-42AF-8824-E721EB2859EC}" name="Table8" displayName="Table8" ref="H1:H12" totalsRowShown="0">
  <autoFilter ref="H1:H12" xr:uid="{99E5AB37-F64E-42AF-8824-E721EB2859EC}"/>
  <tableColumns count="1">
    <tableColumn id="1" xr3:uid="{6BE94688-F012-4E23-BECD-D960641B55AA}" name="Free State"/>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5E96D9A-B4FA-4F10-8C65-2932E96C1D25}" name="Table9" displayName="Table9" ref="I1:I14" totalsRowShown="0">
  <autoFilter ref="I1:I14" xr:uid="{75E96D9A-B4FA-4F10-8C65-2932E96C1D25}"/>
  <tableColumns count="1">
    <tableColumn id="1" xr3:uid="{45C6BBE5-7C12-4BF4-BA2C-CC08AF047C26}" name="Gauteng"/>
  </tableColumns>
  <tableStyleInfo name="TableStyleLight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5C4565F-9EE6-401F-AB0B-8D3E94319C6D}" name="Table10" displayName="Table10" ref="J1:J14" totalsRowShown="0">
  <autoFilter ref="J1:J14" xr:uid="{A5C4565F-9EE6-401F-AB0B-8D3E94319C6D}"/>
  <tableColumns count="1">
    <tableColumn id="1" xr3:uid="{E83446AD-F27C-48E3-A303-F614C8A94AB2}" name="KwaZulu Natal"/>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35504BA-FF4F-41ED-A8F7-22FD5B7D024D}" name="Table11" displayName="Table11" ref="K1:K11" totalsRowShown="0">
  <autoFilter ref="K1:K11" xr:uid="{C35504BA-FF4F-41ED-A8F7-22FD5B7D024D}"/>
  <tableColumns count="1">
    <tableColumn id="1" xr3:uid="{EAC42BD5-2D4D-48E8-80F3-40405DE03A55}" name="Limpopo"/>
  </tableColumns>
  <tableStyleInfo name="TableStyleLight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6E805A1-A7C2-494D-AC5A-B6518730AA5E}" name="Table12" displayName="Table12" ref="L1:L12" totalsRowShown="0">
  <autoFilter ref="L1:L12" xr:uid="{E6E805A1-A7C2-494D-AC5A-B6518730AA5E}"/>
  <tableColumns count="1">
    <tableColumn id="1" xr3:uid="{20742237-05ED-4F85-9595-A07D40287C93}" name="Mpumalanga"/>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2B3BB0C-6483-4203-B5F7-8C692F77973F}" name="Table13" displayName="Table13" ref="M1:M12" totalsRowShown="0">
  <autoFilter ref="M1:M12" xr:uid="{02B3BB0C-6483-4203-B5F7-8C692F77973F}"/>
  <tableColumns count="1">
    <tableColumn id="1" xr3:uid="{7A781C6D-8762-4EA7-B5E9-4A124B2A54A3}" name="North West"/>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BE14366A-DB50-4C4A-AB36-F736D1C95D5C}" name="Table14" displayName="Table14" ref="N1:N11" totalsRowShown="0">
  <autoFilter ref="N1:N11" xr:uid="{BE14366A-DB50-4C4A-AB36-F736D1C95D5C}"/>
  <tableColumns count="1">
    <tableColumn id="1" xr3:uid="{AC5D2A2C-9334-410E-8ECE-FFDEFC1DA377}" name="Northern Cape"/>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6C286061-FCF9-4712-9574-C06C44B5E77C}" name="Table15" displayName="Table15" ref="O1:O13" totalsRowShown="0">
  <autoFilter ref="O1:O13" xr:uid="{6C286061-FCF9-4712-9574-C06C44B5E77C}"/>
  <tableColumns count="1">
    <tableColumn id="1" xr3:uid="{50BFD18D-581A-4DC0-A184-243C1707072D}" name="Western Cape"/>
  </tableColumns>
  <tableStyleInfo name="TableStyleLight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C16F355-A6AB-4A4D-A7F6-1BEC42058933}" name="Table16" displayName="Table16" ref="P1:P44" totalsRowShown="0">
  <autoFilter ref="P1:P44" xr:uid="{0C16F355-A6AB-4A4D-A7F6-1BEC42058933}"/>
  <tableColumns count="1">
    <tableColumn id="1" xr3:uid="{5EBC0916-6ADB-4706-92E4-8D49868FDBE2}" name="National Government"/>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D0C8E0A9-5AFE-4ED6-99E9-25356E1794FA}" name="Table17" displayName="Table17" ref="Q1:Q2" totalsRowShown="0">
  <autoFilter ref="Q1:Q2" xr:uid="{D0C8E0A9-5AFE-4ED6-99E9-25356E1794FA}"/>
  <tableColumns count="1">
    <tableColumn id="1" xr3:uid="{6EBE950D-FBBA-40C4-B0E2-E209F557DD99}" name="Private Sector"/>
  </tableColumns>
  <tableStyleInfo name="TableStyleLight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B802FD4E-15AE-49E6-A59A-FF2D6B2E3749}" name="Table18" displayName="Table18" ref="R1:R2" totalsRowShown="0">
  <autoFilter ref="R1:R2" xr:uid="{B802FD4E-15AE-49E6-A59A-FF2D6B2E3749}"/>
  <tableColumns count="1">
    <tableColumn id="1" xr3:uid="{8F4A07D3-572A-4BF6-A1F3-D31F76C008B1}" name="Research or Academia"/>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7087EAA5-2442-4967-B2B5-4061C98EEE15}" name="Table19" displayName="Table19" ref="S1:S2" totalsRowShown="0">
  <autoFilter ref="S1:S2" xr:uid="{7087EAA5-2442-4967-B2B5-4061C98EEE15}"/>
  <tableColumns count="1">
    <tableColumn id="1" xr3:uid="{E6DA4B76-6E58-4865-BF78-51B2874BB52B}" name="Other"/>
  </tableColumns>
  <tableStyleInfo name="TableStyleLight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37667574-5CE6-4F87-B088-D2C4F0FF4B02}" name="Table20" displayName="Table20" ref="A1:A2" totalsRowShown="0">
  <autoFilter ref="A1:A2" xr:uid="{37667574-5CE6-4F87-B088-D2C4F0FF4B02}"/>
  <tableColumns count="1">
    <tableColumn id="1" xr3:uid="{BF0A4CE1-C2F1-47E1-AA4E-E1E8712FF791}" name="Disaster Group"/>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3D4EAF22-5073-462D-87BD-5932AEEACAC4}" name="Table21" displayName="Table21" ref="B1:B4" totalsRowShown="0">
  <autoFilter ref="B1:B4" xr:uid="{3D4EAF22-5073-462D-87BD-5932AEEACAC4}"/>
  <tableColumns count="1">
    <tableColumn id="1" xr3:uid="{F13E6417-2D85-466F-96BB-27BA16110DB4}" name="Natural Disaster"/>
  </tableColumns>
  <tableStyleInfo name="TableStyleLight8"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54E350E0-7715-4A2A-A675-0D8C64AA8164}" name="Table24" displayName="Table24" ref="D1:D10" totalsRowShown="0">
  <autoFilter ref="D1:D10" xr:uid="{54E350E0-7715-4A2A-A675-0D8C64AA8164}"/>
  <tableColumns count="1">
    <tableColumn id="1" xr3:uid="{247E30AA-A19E-478B-B3EE-83FC4CC2899B}" name="Hydrological"/>
  </tableColumns>
  <tableStyleInfo name="TableStyleLight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D02F5034-B9D1-44A0-A2F3-FA92CA4251A7}" name="Table25" displayName="Table25" ref="C1:C14" totalsRowShown="0">
  <autoFilter ref="C1:C14" xr:uid="{D02F5034-B9D1-44A0-A2F3-FA92CA4251A7}"/>
  <tableColumns count="1">
    <tableColumn id="1" xr3:uid="{C536457E-E024-4D82-8442-8FBFD9ACB1A7}" name="Meteorological"/>
  </tableColumns>
  <tableStyleInfo name="TableStyleLight10"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60A75CD-6968-4D56-BE68-2ABDBFEEACC8}" name="Table26" displayName="Table26" ref="E1:E6" totalsRowShown="0">
  <autoFilter ref="E1:E6" xr:uid="{060A75CD-6968-4D56-BE68-2ABDBFEEACC8}"/>
  <tableColumns count="1">
    <tableColumn id="1" xr3:uid="{5671C201-552D-456A-8DA3-B2201B94A01E}" name="Climatological"/>
  </tableColumns>
  <tableStyleInfo name="TableStyleLight1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463934FF-0D6F-4627-8070-9D6A1782959E}" name="Table37" displayName="Table37" ref="A1:A4" totalsRowShown="0">
  <autoFilter ref="A1:A4" xr:uid="{463934FF-0D6F-4627-8070-9D6A1782959E}"/>
  <tableColumns count="1">
    <tableColumn id="1" xr3:uid="{DCE9AC8B-B14B-47ED-9B8A-3376E7312FCD}" name="Econ Category"/>
  </tableColumns>
  <tableStyleInfo name="TableStyleLight8"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90163B0D-130D-4A23-97CE-0ED139ADA38B}" name="Table38" displayName="Table38" ref="B1:B9" totalsRowShown="0">
  <autoFilter ref="B1:B9" xr:uid="{90163B0D-130D-4A23-97CE-0ED139ADA38B}"/>
  <tableColumns count="1">
    <tableColumn id="1" xr3:uid="{401A1EE2-F834-4E3E-9237-0897DFB28A74}" name="Productive"/>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6FFDA801-78C2-4BF5-B3F4-A7C476A238C7}" name="Table39" displayName="Table39" ref="C1:C7" totalsRowShown="0">
  <autoFilter ref="C1:C7" xr:uid="{6FFDA801-78C2-4BF5-B3F4-A7C476A238C7}"/>
  <tableColumns count="1">
    <tableColumn id="1" xr3:uid="{926284C6-BD32-48C2-816D-7B5EFC710757}" name="Infrastructure"/>
  </tableColumns>
  <tableStyleInfo name="TableStyleLight10"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4637EFC6-3968-4087-8EEF-992B8177EA2D}" name="Table41" displayName="Table41" ref="D1:D3" totalsRowShown="0">
  <autoFilter ref="D1:D3" xr:uid="{4637EFC6-3968-4087-8EEF-992B8177EA2D}"/>
  <tableColumns count="1">
    <tableColumn id="1" xr3:uid="{785BC1CC-AB35-48E5-998B-512DEFD40676}" name="Cross Cutting"/>
  </tableColumns>
  <tableStyleInfo name="TableStyleLight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2776FE15-72E1-422D-95E4-A2759F20FCEC}" name="Table43" displayName="Table43" ref="AA1:AD21" totalsRowShown="0">
  <autoFilter ref="AA1:AD21" xr:uid="{2776FE15-72E1-422D-95E4-A2759F20FCEC}"/>
  <tableColumns count="4">
    <tableColumn id="1" xr3:uid="{CB0F8EDC-1601-43A3-A893-23AC2E9862D4}" name="Category"/>
    <tableColumn id="2" xr3:uid="{05E90DF6-8380-4F9D-84ED-5E6330808354}" name="Description"/>
    <tableColumn id="3" xr3:uid="{B39DB74B-E0C0-45AF-B9C3-CB51A02D5420}" name="Responsible Overarching" dataDxfId="74"/>
    <tableColumn id="4" xr3:uid="{5EB1E93F-EFE2-43F0-883E-1544A0ADCBCA}" name="Responsibility"/>
  </tableColumns>
  <tableStyleInfo name="TableStyleLight10"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47E1C39C-1D23-42F2-A602-B8EDB9E20B99}" name="Table45" displayName="Table45" ref="E1:E4" totalsRowShown="0">
  <autoFilter ref="E1:E4" xr:uid="{47E1C39C-1D23-42F2-A602-B8EDB9E20B99}"/>
  <tableColumns count="1">
    <tableColumn id="1" xr3:uid="{FB267392-A554-424A-BCA4-D9EAA069948E}" name="Transport"/>
  </tableColumns>
  <tableStyleInfo name="TableStyleLight10"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75DAD5D9-9768-46AD-9DB7-2F496E670814}" name="Table46" displayName="Table46" ref="K1:K4" totalsRowShown="0" headerRowDxfId="73" tableBorderDxfId="72">
  <autoFilter ref="K1:K4" xr:uid="{75DAD5D9-9768-46AD-9DB7-2F496E670814}"/>
  <tableColumns count="1">
    <tableColumn id="1" xr3:uid="{2C211392-430D-42D2-B0DE-43871006B539}" name="Safety "/>
  </tableColumns>
  <tableStyleInfo name="TableStyleLight14"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4952447E-0A85-4CF8-9557-1BA2284E4E74}" name="Table47" displayName="Table47" ref="L1:L7" totalsRowShown="0" headerRowDxfId="71" tableBorderDxfId="70">
  <autoFilter ref="L1:L7" xr:uid="{4952447E-0A85-4CF8-9557-1BA2284E4E74}"/>
  <tableColumns count="1">
    <tableColumn id="1" xr3:uid="{8E4D89E6-42B5-47D0-9ED5-48186E6D3B5D}" name="Culture "/>
  </tableColumns>
  <tableStyleInfo name="TableStyleLight14"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A1BC8568-87AA-4DCC-8B20-73EB6FA1621D}" name="Table48" displayName="Table48" ref="M1:M4" totalsRowShown="0" headerRowDxfId="69" tableBorderDxfId="68">
  <autoFilter ref="M1:M4" xr:uid="{A1BC8568-87AA-4DCC-8B20-73EB6FA1621D}"/>
  <tableColumns count="1">
    <tableColumn id="1" xr3:uid="{342C1855-B44B-42B6-944E-D0688F4CCA7A}" name="Education "/>
  </tableColumns>
  <tableStyleInfo name="TableStyleLight14"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20B39262-5D1E-416E-9114-6C8FC1B2629D}" name="Table49" displayName="Table49" ref="N1:N3" totalsRowShown="0" headerRowDxfId="67" tableBorderDxfId="66">
  <autoFilter ref="N1:N3" xr:uid="{20B39262-5D1E-416E-9114-6C8FC1B2629D}"/>
  <tableColumns count="1">
    <tableColumn id="1" xr3:uid="{F5805D0A-23BB-482A-82B1-E10C8678B2BD}" name="Health "/>
  </tableColumns>
  <tableStyleInfo name="TableStyleLight14"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1DB86AF1-7EDD-4474-A459-3CBDD155E6B4}" name="Table50" displayName="Table50" ref="O1:O2" totalsRowShown="0" headerRowDxfId="65" tableBorderDxfId="64">
  <autoFilter ref="O1:O2" xr:uid="{1DB86AF1-7EDD-4474-A459-3CBDD155E6B4}"/>
  <tableColumns count="1">
    <tableColumn id="1" xr3:uid="{CEBFBB43-576C-46BD-8A55-9BB805A73DFE}" name="Housing"/>
  </tableColumns>
  <tableStyleInfo name="TableStyleLight14"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8F5A2391-B639-49EA-B4F5-1C9BB36BEDF3}" name="Table51" displayName="Table51" ref="Q1:Q3" totalsRowShown="0" headerRowDxfId="63" headerRowBorderDxfId="62" tableBorderDxfId="61">
  <autoFilter ref="Q1:Q3" xr:uid="{8F5A2391-B639-49EA-B4F5-1C9BB36BEDF3}"/>
  <tableColumns count="1">
    <tableColumn id="1" xr3:uid="{E2CA54D5-F6B1-4856-B847-B82819CBDB05}" name="Commerce"/>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CF75A55-081D-44EB-BFE7-F2EA2297E765}" name="Table52" displayName="Table52" ref="H1:H2" totalsRowShown="0">
  <autoFilter ref="H1:H2" xr:uid="{0CF75A55-081D-44EB-BFE7-F2EA2297E765}"/>
  <tableColumns count="1">
    <tableColumn id="1" xr3:uid="{1250C8C6-26CB-46D2-9928-C2F209C252F8}" name="Water and Sanitation"/>
  </tableColumns>
  <tableStyleInfo name="TableStyleLight10"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D5DC58D1-9A3A-411B-A266-0767E6554D60}" name="Table53" displayName="Table53" ref="F1:F2" totalsRowShown="0">
  <autoFilter ref="F1:F2" xr:uid="{D5DC58D1-9A3A-411B-A266-0767E6554D60}"/>
  <tableColumns count="1">
    <tableColumn id="1" xr3:uid="{58AF8F14-A609-4052-8651-EEEB5FE62C27}" name="Communications"/>
  </tableColumns>
  <tableStyleInfo name="TableStyleLight10"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F1158663-B609-428C-A9FC-5ECCAD8D8FC0}" name="Table54" displayName="Table54" ref="G1:G2" totalsRowShown="0">
  <autoFilter ref="G1:G2" xr:uid="{F1158663-B609-428C-A9FC-5ECCAD8D8FC0}"/>
  <tableColumns count="1">
    <tableColumn id="1" xr3:uid="{824BE4FC-67E0-45AB-90FF-27D985D730DB}" name="Energy"/>
  </tableColumns>
  <tableStyleInfo name="TableStyleLight10"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7EB65E18-C6A2-4221-BB80-9FC64DD69E62}" name="Table55" displayName="Table55" ref="T1:T4" totalsRowShown="0" headerRowDxfId="60" headerRowBorderDxfId="59">
  <autoFilter ref="T1:T4" xr:uid="{7EB65E18-C6A2-4221-BB80-9FC64DD69E62}"/>
  <tableColumns count="1">
    <tableColumn id="1" xr3:uid="{2FAF019D-9B99-400C-95BD-302B5927CF68}" name="Agriculture"/>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964D03E-5632-48C2-9062-8BFA0631DE17}" name="Environment" displayName="Environment" ref="R1:R2" totalsRowShown="0" headerRowBorderDxfId="58">
  <autoFilter ref="R1:R2" xr:uid="{1964D03E-5632-48C2-9062-8BFA0631DE17}"/>
  <tableColumns count="1">
    <tableColumn id="1" xr3:uid="{7BCD1B5E-803E-4BB2-8031-A36A3FCE0AD7}" name="Environment"/>
  </tableColumns>
  <tableStyleInfo name="TableStyleLight9"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CAF980C-F0B3-488B-8F1D-6934A7309EC4}" name="Table56" displayName="Table56" ref="S1:S2" totalsRowShown="0" headerRowBorderDxfId="57">
  <autoFilter ref="S1:S2" xr:uid="{0CAF980C-F0B3-488B-8F1D-6934A7309EC4}"/>
  <tableColumns count="1">
    <tableColumn id="1" xr3:uid="{DA8111F3-9248-4BCD-AC9F-C017F4F736EE}" name="Green Infrastructure"/>
  </tableColumns>
  <tableStyleInfo name="TableStyleLight9"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DB822666-7EDB-41F8-BBA2-066876E9A52C}" name="Table57" displayName="Table57" ref="U1:U2" totalsRowShown="0" dataDxfId="55" headerRowBorderDxfId="56" tableBorderDxfId="54" totalsRowBorderDxfId="53">
  <autoFilter ref="U1:U2" xr:uid="{DB822666-7EDB-41F8-BBA2-066876E9A52C}"/>
  <tableColumns count="1">
    <tableColumn id="1" xr3:uid="{E635862C-B6F8-4E57-899C-F859B955F2CE}" name="Forestry" dataDxfId="52"/>
  </tableColumns>
  <tableStyleInfo name="TableStyleLight11"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8D6CDF41-9395-4658-926F-A5E164912211}" name="Table59" displayName="Table59" ref="V1:V2" totalsRowShown="0" dataDxfId="50" headerRowBorderDxfId="51" tableBorderDxfId="49" totalsRowBorderDxfId="48">
  <autoFilter ref="V1:V2" xr:uid="{8D6CDF41-9395-4658-926F-A5E164912211}"/>
  <tableColumns count="1">
    <tableColumn id="1" xr3:uid="{8C1D800B-DB3B-4842-A977-7D22598C164E}" name="Fisheries" dataDxfId="47"/>
  </tableColumns>
  <tableStyleInfo name="TableStyleLight11"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5A3DD3A6-18D6-48C4-9889-84DA8C4D60C1}" name="Table60" displayName="Table60" ref="W1:W2" totalsRowShown="0" dataDxfId="45" headerRowBorderDxfId="46" tableBorderDxfId="44" totalsRowBorderDxfId="43">
  <autoFilter ref="W1:W2" xr:uid="{5A3DD3A6-18D6-48C4-9889-84DA8C4D60C1}"/>
  <tableColumns count="1">
    <tableColumn id="1" xr3:uid="{82EC517C-3F48-4D02-94C9-C16A4650684E}" name="Aquaculture" dataDxfId="42"/>
  </tableColumns>
  <tableStyleInfo name="TableStyleLight11"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F0AFA724-B4A4-40A5-81DC-ACB81440B927}" name="Table61" displayName="Table61" ref="X1:X2" totalsRowShown="0" dataDxfId="40" headerRowBorderDxfId="41" tableBorderDxfId="39" totalsRowBorderDxfId="38">
  <autoFilter ref="X1:X2" xr:uid="{F0AFA724-B4A4-40A5-81DC-ACB81440B927}"/>
  <tableColumns count="1">
    <tableColumn id="1" xr3:uid="{7356213C-D8AE-4945-B394-140BA8BC87C6}" name="Industry" dataDxfId="37"/>
  </tableColumns>
  <tableStyleInfo name="TableStyleLight11"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66DFEC3C-37F9-4843-929E-7CE63E479FB8}" name="Table62" displayName="Table62" ref="Y1:Y2" totalsRowShown="0" dataDxfId="35" headerRowBorderDxfId="36" tableBorderDxfId="34" totalsRowBorderDxfId="33">
  <autoFilter ref="Y1:Y2" xr:uid="{66DFEC3C-37F9-4843-929E-7CE63E479FB8}"/>
  <tableColumns count="1">
    <tableColumn id="1" xr3:uid="{AF9319C7-4764-4DA6-8121-5DC9EDFE2628}" name="Tourism" dataDxfId="32"/>
  </tableColumns>
  <tableStyleInfo name="TableStyleLight11"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8F9C9A08-C022-45B7-ACFA-DF9252EEEE34}" name="Table63" displayName="Table63" ref="Z1:Z2" totalsRowShown="0" dataDxfId="30" headerRowBorderDxfId="31" tableBorderDxfId="29" totalsRowBorderDxfId="28">
  <autoFilter ref="Z1:Z2" xr:uid="{8F9C9A08-C022-45B7-ACFA-DF9252EEEE34}"/>
  <tableColumns count="1">
    <tableColumn id="1" xr3:uid="{542472B3-F0BF-4837-85E0-F15B36F52900}" name="Financial sector" dataDxfId="27"/>
  </tableColumns>
  <tableStyleInfo name="TableStyleLight11"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EC04AD23-A303-4C62-A7E0-506B19CD3797}" name="Table27" displayName="Table27" ref="J1:J7" totalsRowShown="0">
  <autoFilter ref="J1:J7" xr:uid="{EC04AD23-A303-4C62-A7E0-506B19CD3797}"/>
  <tableColumns count="1">
    <tableColumn id="1" xr3:uid="{EB2AAC45-90DC-4101-898D-2269C6649554}" name="Community Infrastructure"/>
  </tableColumns>
  <tableStyleInfo name="TableStyleLight10"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88F577C2-173F-47D1-9DDA-0531CECEE950}" name="Table28" displayName="Table28" ref="I1:I2" totalsRowShown="0">
  <autoFilter ref="I1:I2" xr:uid="{88F577C2-173F-47D1-9DDA-0531CECEE950}"/>
  <tableColumns count="1">
    <tableColumn id="1" xr3:uid="{60569537-0E94-4092-921D-BB87F18D2456}" name="Waste Management"/>
  </tableColumns>
  <tableStyleInfo name="TableStyleLight10"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5A2D4924-1E0A-4085-BBC3-27177EAD8E06}" name="Table29" displayName="Table29" ref="P1:P2" totalsRowShown="0" headerRowDxfId="26">
  <autoFilter ref="P1:P2" xr:uid="{5A2D4924-1E0A-4085-BBC3-27177EAD8E06}"/>
  <tableColumns count="1">
    <tableColumn id="1" xr3:uid="{0828F60F-3876-4989-92E3-C3BDF5602703}" name="Emergency Response"/>
  </tableColumns>
  <tableStyleInfo name="TableStyleLight14"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8B63AC9-702A-4998-A5AD-CB35E14201DF}" name="Table42" displayName="Table42" ref="A1:U3" totalsRowShown="0" headerRowDxfId="25" dataDxfId="24">
  <autoFilter ref="A1:U3" xr:uid="{08B63AC9-702A-4998-A5AD-CB35E14201DF}"/>
  <tableColumns count="21">
    <tableColumn id="1" xr3:uid="{3AEB4A31-1DF0-42E4-B366-28A10090C52F}" name="EventID" dataDxfId="23"/>
    <tableColumn id="2" xr3:uid="{825778D2-2A1F-4DF7-B1B4-26B7CA4537E4}" name="Institution 1" dataDxfId="22"/>
    <tableColumn id="3" xr3:uid="{6EA05D3C-452B-4C61-8BE1-DB1E9A2D6E26}" name="Institution 2" dataDxfId="21"/>
    <tableColumn id="4" xr3:uid="{230DB819-EE93-4864-8509-D81B313342EF}" name="Institution 3" dataDxfId="20"/>
    <tableColumn id="21" xr3:uid="{EF2D4056-D051-4776-831F-6AF301BE6E3F}" name="Institution 4" dataDxfId="19"/>
    <tableColumn id="5" xr3:uid="{C3D0391C-62B6-4698-AB1E-8CE68EF45EF3}" name="Name" dataDxfId="18"/>
    <tableColumn id="6" xr3:uid="{70E8938D-86B9-4C52-BE93-994761C864FD}" name="Role" dataDxfId="17"/>
    <tableColumn id="7" xr3:uid="{4A494163-51A6-41F3-A1C5-499595186DC4}" name="Phone" dataDxfId="16"/>
    <tableColumn id="8" xr3:uid="{176DD7E5-7E84-4AC7-8BF1-882386CDF0AD}" name="Email" dataDxfId="15"/>
    <tableColumn id="9" xr3:uid="{AE496A9C-3E8A-4101-8E7F-49DCBE8C9A09}" name="Where" dataDxfId="14"/>
    <tableColumn id="10" xr3:uid="{004D6B54-9594-4297-B670-1EDBAC0ACD55}" name="Extent" dataDxfId="13"/>
    <tableColumn id="11" xr3:uid="{0E8F6A59-2589-4584-97AF-FC74494DD611}" name="Latitude" dataDxfId="12"/>
    <tableColumn id="12" xr3:uid="{57C2480A-6D8B-4749-90BC-C666F5729D60}" name="Longitude" dataDxfId="11"/>
    <tableColumn id="13" xr3:uid="{CEBC60EE-1562-408F-A427-DD544A66324E}" name="When" dataDxfId="10"/>
    <tableColumn id="14" xr3:uid="{0C6D1E8A-5FF0-4593-91F6-901DCDA82629}" name="DeclaredDisaster" dataDxfId="9"/>
    <tableColumn id="15" xr3:uid="{6160C39B-CD2F-4B0E-B975-7854A3313A9F}" name="DisasterID" dataDxfId="8"/>
    <tableColumn id="16" xr3:uid="{29EBA495-864B-4943-85AE-ABAA949E0943}" name="DisasterGroup" dataDxfId="7"/>
    <tableColumn id="17" xr3:uid="{B01EECC9-E7A9-4B02-A698-D5235AD6438A}" name="DisasterSubGroup" dataDxfId="6"/>
    <tableColumn id="18" xr3:uid="{E777A399-CF97-47EC-A094-2EB4BF80DFF9}" name="DisasterMainType" dataDxfId="5"/>
    <tableColumn id="19" xr3:uid="{F316D59D-3619-4A87-AB56-02F22664FBE5}" name="DisasterSubType" dataDxfId="4"/>
    <tableColumn id="20" xr3:uid="{F35D8004-35A7-474C-94AF-C8468F06F447}" name="DisasterSubSubType" dataDxfId="3"/>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954EAC9-7F07-40B9-BE27-87A978615E12}" name="Table22" displayName="Table22" ref="A1:L8" totalsRowShown="0">
  <autoFilter ref="A1:L8" xr:uid="{0954EAC9-7F07-40B9-BE27-87A978615E12}"/>
  <tableColumns count="12">
    <tableColumn id="1" xr3:uid="{B1F50204-8EF6-4CA0-82BB-215CCD8A3593}" name="EventID" dataDxfId="2"/>
    <tableColumn id="2" xr3:uid="{8C22D099-3738-4B41-9D68-2CDE155F75FE}" name="Category"/>
    <tableColumn id="3" xr3:uid="{96C77425-7952-4552-A450-5AA6E488C043}" name="SubCategory"/>
    <tableColumn id="4" xr3:uid="{247EDD0C-DE01-4111-BB4C-979AF96D42EA}" name="Type"/>
    <tableColumn id="5" xr3:uid="{C63009CC-BEB9-4297-916A-D91FFBCFC66D}" name="Specify"/>
    <tableColumn id="6" xr3:uid="{6A2EC402-223C-40DF-BBB0-BD46584073E0}" name="NrDestroyedDamaged"/>
    <tableColumn id="7" xr3:uid="{E8C59EF0-6AFF-4A6F-9D7B-AACD5F81E620}" name="TotalLoss"/>
    <tableColumn id="8" xr3:uid="{3C3C6CCE-AF2F-441F-8EFE-F71E2B0CD021}" name="NrDead"/>
    <tableColumn id="9" xr3:uid="{2F2B0E9E-B13A-4E19-B01F-0325F2167C34}" name="NrInjured"/>
    <tableColumn id="10" xr3:uid="{DE9928E3-0A96-45BC-A8A0-F920DBDE0A0D}" name="NrMissing"/>
    <tableColumn id="12" xr3:uid="{B54E728C-609F-4DFD-B00D-943F78747506}" name="AreaAffected"/>
    <tableColumn id="13" xr3:uid="{EF89FF22-5D09-4F20-A1E8-0A68051CCFE6}" name="TotalLength"/>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8CA37D3A-4581-45AA-89DA-5E0C0BC4C3FD}" name="Table44" displayName="Table44" ref="A1:H3" totalsRowShown="0">
  <autoFilter ref="A1:H3" xr:uid="{8CA37D3A-4581-45AA-89DA-5E0C0BC4C3FD}"/>
  <tableColumns count="8">
    <tableColumn id="1" xr3:uid="{D29F4053-6252-4FED-8368-C9CAFC138052}" name="EventID" dataDxfId="1"/>
    <tableColumn id="2" xr3:uid="{A372AA2B-FF70-4FEE-ACDA-4734B5D065AA}" name="People Killed"/>
    <tableColumn id="3" xr3:uid="{D40EAD6A-01E3-4D39-9F35-ED3D640100B0}" name="People Missing"/>
    <tableColumn id="4" xr3:uid="{38C61642-5E03-4B19-A96F-485D0BE5FCF6}" name="People Injured"/>
    <tableColumn id="5" xr3:uid="{29F102CC-A597-4AB3-88C0-EBE5AF29D7B8}" name="People Homeless"/>
    <tableColumn id="6" xr3:uid="{BF053EF7-4F02-4E76-96C7-4AAFA0413B27}" name="Dwelling Damaged"/>
    <tableColumn id="7" xr3:uid="{EB4A1352-BFAD-4AE2-BC46-C2B6EFFA2C05}" name="Dwelling Destroyed"/>
    <tableColumn id="8" xr3:uid="{35D56D08-17D0-4CD0-93D2-DEC141FDA78F}" name="Livelihoods Destroyed"/>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B7E78C23-9F69-47D9-B1A2-6F6D311871D7}" name="Table58" displayName="Table58" ref="A1:M2" totalsRowShown="0">
  <autoFilter ref="A1:M2" xr:uid="{B7E78C23-9F69-47D9-B1A2-6F6D311871D7}"/>
  <tableColumns count="13">
    <tableColumn id="1" xr3:uid="{CABA66A7-FE5B-4BD6-A417-0AE549D01888}" name="EventID" dataDxfId="0"/>
    <tableColumn id="2" xr3:uid="{78C06202-E0DF-442F-B4C3-2B8B64C376CC}" name="DataAvail"/>
    <tableColumn id="3" xr3:uid="{437DEAE2-E692-41B1-BDE8-3F9C7DFC6D0B}" name="Dataset"/>
    <tableColumn id="4" xr3:uid="{C4503751-4E1E-4820-A7A2-5ADE947B2808}" name="Description"/>
    <tableColumn id="5" xr3:uid="{68A6C027-9EC9-4913-94E9-551481B0EC01}" name="Keywords"/>
    <tableColumn id="6" xr3:uid="{490CCEB2-0A2D-4072-8695-3E4EEC68921D}" name="Owner"/>
    <tableColumn id="7" xr3:uid="{C046016F-ACF6-4FE8-92FA-55F5C0BAF6DC}" name="DatasetLocation"/>
    <tableColumn id="8" xr3:uid="{318BBD81-E582-4372-8435-D9BF24134E02}" name="Date"/>
    <tableColumn id="9" xr3:uid="{632ACF5D-936A-49E6-830D-B727EFAB34DB}" name="Publisher"/>
    <tableColumn id="10" xr3:uid="{5EEE67C5-EF5B-4DCC-BF76-5DAAFF3E207A}" name="Distributor"/>
    <tableColumn id="11" xr3:uid="{FE39C6FC-C0EF-4AAA-B059-2E66CC91BF59}" name="Projection"/>
    <tableColumn id="12" xr3:uid="{6B051774-CF35-4428-8907-B89D596F20D8}" name="Extent"/>
    <tableColumn id="13" xr3:uid="{A96FBCB6-31FF-44FC-9260-E80D325AA1C8}" name="Accuracy"/>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5.bin"/><Relationship Id="rId1" Type="http://schemas.openxmlformats.org/officeDocument/2006/relationships/pivotTable" Target="../pivotTables/pivotTable1.xml"/><Relationship Id="rId4" Type="http://schemas.microsoft.com/office/2007/relationships/slicer" Target="../slicers/slicer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9.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table" Target="../tables/table21.xml"/><Relationship Id="rId1" Type="http://schemas.openxmlformats.org/officeDocument/2006/relationships/table" Target="../tables/table20.xml"/><Relationship Id="rId5" Type="http://schemas.openxmlformats.org/officeDocument/2006/relationships/table" Target="../tables/table24.xml"/><Relationship Id="rId4" Type="http://schemas.openxmlformats.org/officeDocument/2006/relationships/table" Target="../tables/table23.xml"/></Relationships>
</file>

<file path=xl/worksheets/_rels/sheet10.xml.rels><?xml version="1.0" encoding="UTF-8" standalone="yes"?>
<Relationships xmlns="http://schemas.openxmlformats.org/package/2006/relationships"><Relationship Id="rId8" Type="http://schemas.openxmlformats.org/officeDocument/2006/relationships/table" Target="../tables/table32.xml"/><Relationship Id="rId13" Type="http://schemas.openxmlformats.org/officeDocument/2006/relationships/table" Target="../tables/table37.xml"/><Relationship Id="rId18" Type="http://schemas.openxmlformats.org/officeDocument/2006/relationships/table" Target="../tables/table42.xml"/><Relationship Id="rId26" Type="http://schemas.openxmlformats.org/officeDocument/2006/relationships/table" Target="../tables/table50.xml"/><Relationship Id="rId3" Type="http://schemas.openxmlformats.org/officeDocument/2006/relationships/table" Target="../tables/table27.xml"/><Relationship Id="rId21" Type="http://schemas.openxmlformats.org/officeDocument/2006/relationships/table" Target="../tables/table45.xml"/><Relationship Id="rId7" Type="http://schemas.openxmlformats.org/officeDocument/2006/relationships/table" Target="../tables/table31.xml"/><Relationship Id="rId12" Type="http://schemas.openxmlformats.org/officeDocument/2006/relationships/table" Target="../tables/table36.xml"/><Relationship Id="rId17" Type="http://schemas.openxmlformats.org/officeDocument/2006/relationships/table" Target="../tables/table41.xml"/><Relationship Id="rId25" Type="http://schemas.openxmlformats.org/officeDocument/2006/relationships/table" Target="../tables/table49.xml"/><Relationship Id="rId2" Type="http://schemas.openxmlformats.org/officeDocument/2006/relationships/table" Target="../tables/table26.xml"/><Relationship Id="rId16" Type="http://schemas.openxmlformats.org/officeDocument/2006/relationships/table" Target="../tables/table40.xml"/><Relationship Id="rId20" Type="http://schemas.openxmlformats.org/officeDocument/2006/relationships/table" Target="../tables/table44.xml"/><Relationship Id="rId1" Type="http://schemas.openxmlformats.org/officeDocument/2006/relationships/table" Target="../tables/table25.xml"/><Relationship Id="rId6" Type="http://schemas.openxmlformats.org/officeDocument/2006/relationships/table" Target="../tables/table30.xml"/><Relationship Id="rId11" Type="http://schemas.openxmlformats.org/officeDocument/2006/relationships/table" Target="../tables/table35.xml"/><Relationship Id="rId24" Type="http://schemas.openxmlformats.org/officeDocument/2006/relationships/table" Target="../tables/table48.xml"/><Relationship Id="rId5" Type="http://schemas.openxmlformats.org/officeDocument/2006/relationships/table" Target="../tables/table29.xml"/><Relationship Id="rId15" Type="http://schemas.openxmlformats.org/officeDocument/2006/relationships/table" Target="../tables/table39.xml"/><Relationship Id="rId23" Type="http://schemas.openxmlformats.org/officeDocument/2006/relationships/table" Target="../tables/table47.xml"/><Relationship Id="rId10" Type="http://schemas.openxmlformats.org/officeDocument/2006/relationships/table" Target="../tables/table34.xml"/><Relationship Id="rId19" Type="http://schemas.openxmlformats.org/officeDocument/2006/relationships/table" Target="../tables/table43.xml"/><Relationship Id="rId4" Type="http://schemas.openxmlformats.org/officeDocument/2006/relationships/table" Target="../tables/table28.xml"/><Relationship Id="rId9" Type="http://schemas.openxmlformats.org/officeDocument/2006/relationships/table" Target="../tables/table33.xml"/><Relationship Id="rId14" Type="http://schemas.openxmlformats.org/officeDocument/2006/relationships/table" Target="../tables/table38.xml"/><Relationship Id="rId22" Type="http://schemas.openxmlformats.org/officeDocument/2006/relationships/table" Target="../tables/table46.xml"/><Relationship Id="rId27" Type="http://schemas.openxmlformats.org/officeDocument/2006/relationships/table" Target="../tables/table51.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52.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53.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54.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5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7ACCF-8B1F-47F2-82DB-89DCD578ED57}">
  <sheetPr codeName="Sheet14">
    <tabColor theme="4" tint="-0.249977111117893"/>
  </sheetPr>
  <dimension ref="A1:C30"/>
  <sheetViews>
    <sheetView topLeftCell="A12" workbookViewId="0">
      <selection activeCell="E12" sqref="E12"/>
    </sheetView>
  </sheetViews>
  <sheetFormatPr defaultRowHeight="14.4" x14ac:dyDescent="0.3"/>
  <cols>
    <col min="2" max="2" width="58.5546875" customWidth="1"/>
    <col min="3" max="3" width="9.109375" customWidth="1"/>
    <col min="5" max="5" width="48.33203125" customWidth="1"/>
  </cols>
  <sheetData>
    <row r="1" spans="1:3" x14ac:dyDescent="0.3">
      <c r="A1" s="10"/>
      <c r="B1" s="11"/>
      <c r="C1" s="12"/>
    </row>
    <row r="2" spans="1:3" x14ac:dyDescent="0.3">
      <c r="A2" s="13"/>
      <c r="B2" s="15"/>
      <c r="C2" s="16"/>
    </row>
    <row r="3" spans="1:3" ht="15" customHeight="1" x14ac:dyDescent="0.3">
      <c r="A3" s="13"/>
      <c r="B3" s="62"/>
      <c r="C3" s="16"/>
    </row>
    <row r="4" spans="1:3" x14ac:dyDescent="0.3">
      <c r="A4" s="13"/>
      <c r="B4" s="63"/>
      <c r="C4" s="16"/>
    </row>
    <row r="5" spans="1:3" x14ac:dyDescent="0.3">
      <c r="A5" s="13"/>
      <c r="B5" s="63"/>
      <c r="C5" s="16"/>
    </row>
    <row r="6" spans="1:3" x14ac:dyDescent="0.3">
      <c r="A6" s="13"/>
      <c r="B6" s="63"/>
      <c r="C6" s="16"/>
    </row>
    <row r="7" spans="1:3" x14ac:dyDescent="0.3">
      <c r="A7" s="13"/>
      <c r="B7" s="63"/>
      <c r="C7" s="16"/>
    </row>
    <row r="8" spans="1:3" x14ac:dyDescent="0.3">
      <c r="A8" s="13"/>
      <c r="B8" s="63"/>
      <c r="C8" s="16"/>
    </row>
    <row r="9" spans="1:3" ht="15" customHeight="1" x14ac:dyDescent="0.3">
      <c r="A9" s="13"/>
      <c r="B9" s="63"/>
      <c r="C9" s="16"/>
    </row>
    <row r="10" spans="1:3" x14ac:dyDescent="0.3">
      <c r="A10" s="13"/>
      <c r="B10" s="63"/>
      <c r="C10" s="16"/>
    </row>
    <row r="11" spans="1:3" x14ac:dyDescent="0.3">
      <c r="A11" s="13"/>
      <c r="B11" s="64"/>
      <c r="C11" s="16"/>
    </row>
    <row r="12" spans="1:3" ht="15" customHeight="1" x14ac:dyDescent="0.3">
      <c r="A12" s="13"/>
      <c r="B12" s="64"/>
      <c r="C12" s="16"/>
    </row>
    <row r="13" spans="1:3" x14ac:dyDescent="0.3">
      <c r="A13" s="13"/>
      <c r="B13" s="64"/>
      <c r="C13" s="16"/>
    </row>
    <row r="14" spans="1:3" x14ac:dyDescent="0.3">
      <c r="A14" s="13"/>
      <c r="B14" s="64"/>
      <c r="C14" s="16"/>
    </row>
    <row r="15" spans="1:3" x14ac:dyDescent="0.3">
      <c r="A15" s="13"/>
      <c r="B15" s="64"/>
      <c r="C15" s="16"/>
    </row>
    <row r="16" spans="1:3" x14ac:dyDescent="0.3">
      <c r="A16" s="13"/>
      <c r="B16" s="64"/>
      <c r="C16" s="16"/>
    </row>
    <row r="17" spans="1:3" x14ac:dyDescent="0.3">
      <c r="A17" s="13"/>
      <c r="B17" s="64"/>
      <c r="C17" s="16"/>
    </row>
    <row r="18" spans="1:3" x14ac:dyDescent="0.3">
      <c r="A18" s="13"/>
      <c r="B18" s="64"/>
      <c r="C18" s="16"/>
    </row>
    <row r="19" spans="1:3" ht="15" customHeight="1" x14ac:dyDescent="0.3">
      <c r="A19" s="13"/>
      <c r="B19" s="64"/>
      <c r="C19" s="16"/>
    </row>
    <row r="20" spans="1:3" x14ac:dyDescent="0.3">
      <c r="A20" s="13"/>
      <c r="B20" s="64"/>
      <c r="C20" s="16"/>
    </row>
    <row r="21" spans="1:3" x14ac:dyDescent="0.3">
      <c r="A21" s="13"/>
      <c r="B21" s="64"/>
      <c r="C21" s="16"/>
    </row>
    <row r="22" spans="1:3" x14ac:dyDescent="0.3">
      <c r="A22" s="13"/>
      <c r="B22" s="64"/>
      <c r="C22" s="16"/>
    </row>
    <row r="23" spans="1:3" x14ac:dyDescent="0.3">
      <c r="A23" s="13"/>
      <c r="B23" s="64"/>
      <c r="C23" s="16"/>
    </row>
    <row r="24" spans="1:3" x14ac:dyDescent="0.3">
      <c r="A24" s="13"/>
      <c r="B24" s="65"/>
      <c r="C24" s="16"/>
    </row>
    <row r="25" spans="1:3" x14ac:dyDescent="0.3">
      <c r="A25" s="13"/>
      <c r="B25" s="15"/>
      <c r="C25" s="16"/>
    </row>
    <row r="26" spans="1:3" x14ac:dyDescent="0.3">
      <c r="A26" s="13"/>
      <c r="B26" s="15"/>
      <c r="C26" s="16"/>
    </row>
    <row r="27" spans="1:3" x14ac:dyDescent="0.3">
      <c r="A27" s="15"/>
      <c r="B27" s="15"/>
      <c r="C27" s="16"/>
    </row>
    <row r="28" spans="1:3" x14ac:dyDescent="0.3">
      <c r="A28" s="15"/>
      <c r="B28" s="15"/>
      <c r="C28" s="16"/>
    </row>
    <row r="29" spans="1:3" x14ac:dyDescent="0.3">
      <c r="A29" s="15"/>
      <c r="B29" s="15"/>
      <c r="C29" s="16"/>
    </row>
    <row r="30" spans="1:3" x14ac:dyDescent="0.3">
      <c r="A30" s="18"/>
      <c r="B30" s="18"/>
      <c r="C30" s="19"/>
    </row>
  </sheetData>
  <mergeCells count="3">
    <mergeCell ref="B3:B10"/>
    <mergeCell ref="B11:B18"/>
    <mergeCell ref="B19:B2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StartNext">
                <anchor moveWithCells="1" sizeWithCells="1">
                  <from>
                    <xdr:col>1</xdr:col>
                    <xdr:colOff>1287780</xdr:colOff>
                    <xdr:row>25</xdr:row>
                    <xdr:rowOff>152400</xdr:rowOff>
                  </from>
                  <to>
                    <xdr:col>1</xdr:col>
                    <xdr:colOff>2346960</xdr:colOff>
                    <xdr:row>27</xdr:row>
                    <xdr:rowOff>160020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E4A8A-0875-4D48-9915-5AB7E2142332}">
  <sheetPr codeName="Sheet2">
    <tabColor theme="4" tint="-0.249977111117893"/>
  </sheetPr>
  <dimension ref="A1:E19"/>
  <sheetViews>
    <sheetView workbookViewId="0">
      <selection activeCell="B10" sqref="B10"/>
    </sheetView>
  </sheetViews>
  <sheetFormatPr defaultRowHeight="14.4" x14ac:dyDescent="0.3"/>
  <cols>
    <col min="1" max="1" width="3.33203125" customWidth="1"/>
    <col min="2" max="2" width="23.109375" customWidth="1"/>
    <col min="3" max="3" width="22.5546875" customWidth="1"/>
    <col min="4" max="4" width="13.109375" customWidth="1"/>
    <col min="5" max="5" width="5.44140625" customWidth="1"/>
    <col min="7" max="7" width="48.33203125" customWidth="1"/>
  </cols>
  <sheetData>
    <row r="1" spans="1:5" x14ac:dyDescent="0.3">
      <c r="A1" s="15"/>
      <c r="B1" s="15"/>
      <c r="C1" s="15"/>
      <c r="D1" s="15"/>
      <c r="E1" s="16"/>
    </row>
    <row r="2" spans="1:5" x14ac:dyDescent="0.3">
      <c r="A2" s="15"/>
      <c r="B2" s="66" t="s">
        <v>0</v>
      </c>
      <c r="C2" s="66"/>
      <c r="D2" s="48"/>
      <c r="E2" s="16"/>
    </row>
    <row r="3" spans="1:5" ht="15" customHeight="1" x14ac:dyDescent="0.3">
      <c r="A3" s="15"/>
      <c r="B3" s="47" t="s">
        <v>1</v>
      </c>
      <c r="C3" s="50">
        <v>1</v>
      </c>
      <c r="D3" s="49"/>
      <c r="E3" s="16"/>
    </row>
    <row r="4" spans="1:5" x14ac:dyDescent="0.3">
      <c r="A4" s="15"/>
      <c r="B4" s="15"/>
      <c r="C4" s="15"/>
      <c r="D4" s="15"/>
      <c r="E4" s="16"/>
    </row>
    <row r="5" spans="1:5" x14ac:dyDescent="0.3">
      <c r="A5" s="15"/>
      <c r="B5" s="47" t="s">
        <v>2</v>
      </c>
      <c r="C5" s="58" t="str">
        <f>IF(VLOOKUP($C$3,Table42[],6,)=0,"",VLOOKUP($C$3,Table42[],6,))</f>
        <v>G Wessels</v>
      </c>
      <c r="D5" s="15"/>
      <c r="E5" s="16"/>
    </row>
    <row r="6" spans="1:5" x14ac:dyDescent="0.3">
      <c r="A6" s="15"/>
      <c r="B6" s="47" t="s">
        <v>3</v>
      </c>
      <c r="C6" s="58" t="str">
        <f>VLOOKUP($C$3,Table42[],8,)</f>
        <v>012 345 6789</v>
      </c>
      <c r="D6" s="15"/>
      <c r="E6" s="16"/>
    </row>
    <row r="7" spans="1:5" x14ac:dyDescent="0.3">
      <c r="A7" s="15"/>
      <c r="B7" s="47" t="s">
        <v>4</v>
      </c>
      <c r="C7" s="58" t="str">
        <f>VLOOKUP($C$3,Table42[],10,)</f>
        <v>Cape Town</v>
      </c>
      <c r="D7" s="15"/>
      <c r="E7" s="16"/>
    </row>
    <row r="8" spans="1:5" x14ac:dyDescent="0.3">
      <c r="A8" s="15"/>
      <c r="B8" s="47" t="s">
        <v>5</v>
      </c>
      <c r="C8" s="58" t="str">
        <f>IF(VLOOKUP($C$3,Table42[],15,)="No","None",VLOOKUP($C$3,Table42[],16,))</f>
        <v>None</v>
      </c>
      <c r="D8" s="15"/>
      <c r="E8" s="16"/>
    </row>
    <row r="9" spans="1:5" ht="15" customHeight="1" x14ac:dyDescent="0.3">
      <c r="A9" s="15"/>
      <c r="B9" s="57" t="s">
        <v>6</v>
      </c>
      <c r="C9" s="58" t="str">
        <f>VLOOKUP($C$3,Table42[],19,)</f>
        <v>Landslide</v>
      </c>
      <c r="D9" s="15"/>
      <c r="E9" s="16"/>
    </row>
    <row r="10" spans="1:5" x14ac:dyDescent="0.3">
      <c r="A10" s="15"/>
      <c r="B10" s="56" t="s">
        <v>7</v>
      </c>
      <c r="C10" s="58" t="str">
        <f>IF(_xlfn.IFNA(VLOOKUP(C3,Table44[],1,FALSE),"NA")="NA", "Data Not Found", "Data Found")</f>
        <v>Data Found</v>
      </c>
      <c r="D10" s="15"/>
      <c r="E10" s="16"/>
    </row>
    <row r="11" spans="1:5" x14ac:dyDescent="0.3">
      <c r="A11" s="15"/>
      <c r="B11" s="56" t="s">
        <v>8</v>
      </c>
      <c r="C11" s="58" t="str">
        <f>IF(_xlfn.IFNA(VLOOKUP(C3,Table22[],1,FALSE),"NA")="NA", "Data Not Found", "Data Found")</f>
        <v>Data Found</v>
      </c>
      <c r="D11" s="15"/>
      <c r="E11" s="16"/>
    </row>
    <row r="12" spans="1:5" ht="15" customHeight="1" x14ac:dyDescent="0.3">
      <c r="A12" s="15"/>
      <c r="B12" s="56" t="s">
        <v>9</v>
      </c>
      <c r="C12" s="58" t="str">
        <f>IF(_xlfn.IFNA(VLOOKUP(C3,Table58[],1,FALSE),"NA")="NA", "Data Not Found", "Data Found")</f>
        <v>Data Not Found</v>
      </c>
      <c r="D12" s="15"/>
      <c r="E12" s="16"/>
    </row>
    <row r="13" spans="1:5" x14ac:dyDescent="0.3">
      <c r="A13" s="15"/>
      <c r="B13" s="15"/>
      <c r="C13" s="15"/>
      <c r="D13" s="15"/>
      <c r="E13" s="16"/>
    </row>
    <row r="14" spans="1:5" x14ac:dyDescent="0.3">
      <c r="A14" s="15"/>
      <c r="B14" s="15"/>
      <c r="C14" s="15"/>
      <c r="D14" s="15"/>
      <c r="E14" s="16"/>
    </row>
    <row r="15" spans="1:5" x14ac:dyDescent="0.3">
      <c r="A15" s="15"/>
      <c r="B15" s="15"/>
      <c r="C15" s="15"/>
      <c r="D15" s="15"/>
      <c r="E15" s="16"/>
    </row>
    <row r="16" spans="1:5" x14ac:dyDescent="0.3">
      <c r="A16" s="15"/>
      <c r="B16" s="15"/>
      <c r="C16" s="15"/>
      <c r="D16" s="15"/>
      <c r="E16" s="16"/>
    </row>
    <row r="17" spans="1:5" x14ac:dyDescent="0.3">
      <c r="A17" s="18"/>
      <c r="B17" s="18"/>
      <c r="C17" s="18"/>
      <c r="D17" s="18"/>
      <c r="E17" s="19"/>
    </row>
    <row r="19" spans="1:5" ht="15" customHeight="1" x14ac:dyDescent="0.3"/>
  </sheetData>
  <mergeCells count="1">
    <mergeCell ref="B2:C2"/>
  </mergeCells>
  <conditionalFormatting sqref="C10:C12">
    <cfRule type="cellIs" dxfId="92" priority="1" operator="equal">
      <formula>"Data Not Found"</formula>
    </cfRule>
    <cfRule type="cellIs" dxfId="91" priority="2" operator="equal">
      <formula>"Data Found"</formula>
    </cfRule>
  </conditionalFormatting>
  <dataValidations count="1">
    <dataValidation type="list" allowBlank="1" showInputMessage="1" showErrorMessage="1" sqref="C3:D3" xr:uid="{EF79ED83-C166-4B87-A373-11FC41EBA2BA}">
      <formula1>INDIRECT("Table42[EventID]")</formula1>
    </dataValidation>
  </dataValidations>
  <pageMargins left="0.7" right="0.7" top="0.75" bottom="0.75" header="0.3" footer="0.3"/>
  <pageSetup orientation="portrait" r:id="rId1"/>
  <ignoredErrors>
    <ignoredError sqref="C5:C7 C9"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ClearForms">
                <anchor moveWithCells="1" sizeWithCells="1">
                  <from>
                    <xdr:col>2</xdr:col>
                    <xdr:colOff>220980</xdr:colOff>
                    <xdr:row>13</xdr:row>
                    <xdr:rowOff>175260</xdr:rowOff>
                  </from>
                  <to>
                    <xdr:col>2</xdr:col>
                    <xdr:colOff>1325880</xdr:colOff>
                    <xdr:row>15</xdr:row>
                    <xdr:rowOff>144780</xdr:rowOff>
                  </to>
                </anchor>
              </controlPr>
            </control>
          </mc:Choice>
        </mc:AlternateContent>
        <mc:AlternateContent xmlns:mc="http://schemas.openxmlformats.org/markup-compatibility/2006">
          <mc:Choice Requires="x14">
            <control shapeId="6153" r:id="rId5" name="Button 9">
              <controlPr defaultSize="0" print="0" autoFill="0" autoPict="0" macro="[0]!LoadEvent">
                <anchor moveWithCells="1">
                  <from>
                    <xdr:col>1</xdr:col>
                    <xdr:colOff>266700</xdr:colOff>
                    <xdr:row>13</xdr:row>
                    <xdr:rowOff>182880</xdr:rowOff>
                  </from>
                  <to>
                    <xdr:col>1</xdr:col>
                    <xdr:colOff>1379220</xdr:colOff>
                    <xdr:row>15</xdr:row>
                    <xdr:rowOff>160020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F4825-CF56-4908-9062-7F575E8D1822}">
  <sheetPr codeName="Sheet1">
    <tabColor theme="4" tint="-0.249977111117893"/>
  </sheetPr>
  <dimension ref="A1:K31"/>
  <sheetViews>
    <sheetView zoomScaleNormal="100" workbookViewId="0">
      <selection activeCell="C13" sqref="C13"/>
    </sheetView>
  </sheetViews>
  <sheetFormatPr defaultRowHeight="14.4" x14ac:dyDescent="0.3"/>
  <cols>
    <col min="1" max="1" width="6.33203125" customWidth="1"/>
    <col min="2" max="2" width="33.88671875" customWidth="1"/>
    <col min="3" max="3" width="45.5546875" customWidth="1"/>
    <col min="4" max="4" width="7.33203125" customWidth="1"/>
    <col min="5" max="5" width="17.44140625" customWidth="1"/>
    <col min="6" max="6" width="6.44140625" customWidth="1"/>
    <col min="7" max="7" width="54.88671875" bestFit="1" customWidth="1"/>
  </cols>
  <sheetData>
    <row r="1" spans="1:4" x14ac:dyDescent="0.3">
      <c r="A1" s="10"/>
      <c r="B1" s="11"/>
      <c r="C1" s="11"/>
      <c r="D1" s="12"/>
    </row>
    <row r="2" spans="1:4" x14ac:dyDescent="0.3">
      <c r="A2" s="13"/>
      <c r="B2" s="14" t="s">
        <v>10</v>
      </c>
      <c r="C2" s="26"/>
      <c r="D2" s="16"/>
    </row>
    <row r="3" spans="1:4" x14ac:dyDescent="0.3">
      <c r="A3" s="13"/>
      <c r="B3" s="1"/>
      <c r="C3" s="26"/>
      <c r="D3" s="21"/>
    </row>
    <row r="4" spans="1:4" x14ac:dyDescent="0.3">
      <c r="A4" s="13"/>
      <c r="B4" s="1"/>
      <c r="C4" s="26"/>
      <c r="D4" s="16"/>
    </row>
    <row r="5" spans="1:4" x14ac:dyDescent="0.3">
      <c r="A5" s="13"/>
      <c r="B5" s="1" t="s">
        <v>11</v>
      </c>
      <c r="C5" s="26"/>
      <c r="D5" s="16"/>
    </row>
    <row r="6" spans="1:4" x14ac:dyDescent="0.3">
      <c r="A6" s="13"/>
      <c r="B6" s="67" t="s">
        <v>2</v>
      </c>
      <c r="C6" s="67"/>
      <c r="D6" s="16"/>
    </row>
    <row r="7" spans="1:4" x14ac:dyDescent="0.3">
      <c r="A7" s="13"/>
      <c r="B7" s="1" t="s">
        <v>12</v>
      </c>
      <c r="C7" s="26"/>
      <c r="D7" s="16"/>
    </row>
    <row r="8" spans="1:4" x14ac:dyDescent="0.3">
      <c r="A8" s="13"/>
      <c r="B8" s="1" t="s">
        <v>13</v>
      </c>
      <c r="C8" s="26"/>
      <c r="D8" s="16"/>
    </row>
    <row r="9" spans="1:4" x14ac:dyDescent="0.3">
      <c r="A9" s="13"/>
      <c r="B9" s="1" t="s">
        <v>3</v>
      </c>
      <c r="C9" s="26"/>
      <c r="D9" s="16"/>
    </row>
    <row r="10" spans="1:4" x14ac:dyDescent="0.3">
      <c r="A10" s="13"/>
      <c r="B10" s="1" t="s">
        <v>14</v>
      </c>
      <c r="C10" s="27"/>
      <c r="D10" s="16"/>
    </row>
    <row r="11" spans="1:4" x14ac:dyDescent="0.3">
      <c r="A11" s="13"/>
      <c r="B11" s="15"/>
      <c r="C11" s="15"/>
      <c r="D11" s="16"/>
    </row>
    <row r="12" spans="1:4" x14ac:dyDescent="0.3">
      <c r="A12" s="13"/>
      <c r="B12" s="67" t="s">
        <v>15</v>
      </c>
      <c r="C12" s="67"/>
      <c r="D12" s="16"/>
    </row>
    <row r="13" spans="1:4" x14ac:dyDescent="0.3">
      <c r="A13" s="13"/>
      <c r="B13" s="2" t="s">
        <v>16</v>
      </c>
      <c r="C13" s="46">
        <v>3</v>
      </c>
      <c r="D13" s="16"/>
    </row>
    <row r="14" spans="1:4" x14ac:dyDescent="0.3">
      <c r="A14" s="13"/>
      <c r="B14" s="1" t="s">
        <v>17</v>
      </c>
      <c r="C14" s="26"/>
      <c r="D14" s="16"/>
    </row>
    <row r="15" spans="1:4" x14ac:dyDescent="0.3">
      <c r="A15" s="13"/>
      <c r="B15" s="1" t="s">
        <v>18</v>
      </c>
      <c r="C15" s="26"/>
      <c r="D15" s="16"/>
    </row>
    <row r="16" spans="1:4" x14ac:dyDescent="0.3">
      <c r="A16" s="13"/>
      <c r="B16" s="2" t="s">
        <v>19</v>
      </c>
      <c r="C16" s="32"/>
      <c r="D16" s="16"/>
    </row>
    <row r="17" spans="1:11" x14ac:dyDescent="0.3">
      <c r="A17" s="13"/>
      <c r="B17" s="2" t="s">
        <v>20</v>
      </c>
      <c r="C17" s="32"/>
      <c r="D17" s="16"/>
    </row>
    <row r="18" spans="1:11" x14ac:dyDescent="0.3">
      <c r="A18" s="13"/>
      <c r="B18" s="3" t="s">
        <v>21</v>
      </c>
      <c r="C18" s="28"/>
      <c r="D18" s="16"/>
    </row>
    <row r="19" spans="1:11" x14ac:dyDescent="0.3">
      <c r="A19" s="13"/>
      <c r="B19" s="4" t="s">
        <v>22</v>
      </c>
      <c r="C19" s="29"/>
      <c r="D19" s="16"/>
    </row>
    <row r="20" spans="1:11" x14ac:dyDescent="0.3">
      <c r="A20" s="13"/>
      <c r="B20" s="3" t="s">
        <v>23</v>
      </c>
      <c r="C20" s="30"/>
      <c r="D20" s="16"/>
    </row>
    <row r="21" spans="1:11" x14ac:dyDescent="0.3">
      <c r="A21" s="13"/>
      <c r="B21" s="2" t="s">
        <v>24</v>
      </c>
      <c r="C21" s="31"/>
      <c r="D21" s="16"/>
    </row>
    <row r="22" spans="1:11" x14ac:dyDescent="0.3">
      <c r="A22" s="13"/>
      <c r="B22" s="2" t="s">
        <v>25</v>
      </c>
      <c r="C22" s="26"/>
      <c r="D22" s="16"/>
    </row>
    <row r="23" spans="1:11" x14ac:dyDescent="0.3">
      <c r="A23" s="13"/>
      <c r="B23" s="2" t="s">
        <v>26</v>
      </c>
      <c r="C23" s="26"/>
      <c r="D23" s="16"/>
    </row>
    <row r="24" spans="1:11" x14ac:dyDescent="0.3">
      <c r="A24" s="13"/>
      <c r="B24" s="15"/>
      <c r="C24" s="15"/>
      <c r="D24" s="16"/>
    </row>
    <row r="25" spans="1:11" x14ac:dyDescent="0.3">
      <c r="A25" s="13"/>
      <c r="B25" s="15"/>
      <c r="C25" s="15"/>
      <c r="D25" s="16"/>
      <c r="K25" s="9"/>
    </row>
    <row r="26" spans="1:11" x14ac:dyDescent="0.3">
      <c r="A26" s="13"/>
      <c r="B26" s="15"/>
      <c r="C26" s="15"/>
      <c r="D26" s="16"/>
    </row>
    <row r="27" spans="1:11" x14ac:dyDescent="0.3">
      <c r="A27" s="13"/>
      <c r="B27" s="15"/>
      <c r="C27" s="15"/>
      <c r="D27" s="16"/>
    </row>
    <row r="28" spans="1:11" x14ac:dyDescent="0.3">
      <c r="A28" s="13"/>
      <c r="B28" s="15"/>
      <c r="C28" s="15"/>
      <c r="D28" s="16"/>
    </row>
    <row r="29" spans="1:11" x14ac:dyDescent="0.3">
      <c r="A29" s="13"/>
      <c r="B29" s="15"/>
      <c r="C29" s="15"/>
      <c r="D29" s="16"/>
    </row>
    <row r="30" spans="1:11" x14ac:dyDescent="0.3">
      <c r="A30" s="13"/>
      <c r="B30" s="15"/>
      <c r="C30" s="15"/>
      <c r="D30" s="16"/>
    </row>
    <row r="31" spans="1:11" x14ac:dyDescent="0.3">
      <c r="A31" s="17"/>
      <c r="B31" s="18"/>
      <c r="C31" s="18"/>
      <c r="D31" s="19"/>
    </row>
  </sheetData>
  <dataConsolidate/>
  <mergeCells count="2">
    <mergeCell ref="B6:C6"/>
    <mergeCell ref="B12:C12"/>
  </mergeCells>
  <dataValidations count="9">
    <dataValidation type="list" allowBlank="1" showInputMessage="1" showErrorMessage="1" sqref="C2" xr:uid="{EB3241C6-F6FB-4334-93A9-D1E1D1981945}">
      <formula1>Institutions</formula1>
    </dataValidation>
    <dataValidation type="date" showErrorMessage="1" errorTitle="Date" error="Enter a valid date." promptTitle="Date" prompt="Enter date" sqref="C18" xr:uid="{EADCEC1B-550E-4741-8678-6607B520E7A5}">
      <formula1>1</formula1>
      <formula2>73051</formula2>
    </dataValidation>
    <dataValidation type="list" showInputMessage="1" showErrorMessage="1" sqref="C19" xr:uid="{319F49C7-2DBE-4A6A-9974-2CB9E681E524}">
      <formula1>"Yes (Specify identifier number),No"</formula1>
    </dataValidation>
    <dataValidation type="list" allowBlank="1" showInputMessage="1" showErrorMessage="1" sqref="C21" xr:uid="{222C7334-A616-40DB-A134-0DE26A8645E7}">
      <formula1>DisasterGroup</formula1>
    </dataValidation>
    <dataValidation type="list" allowBlank="1" showInputMessage="1" showErrorMessage="1" sqref="C3:C4 C22:C23" xr:uid="{9B3FD479-75E6-4CCD-AEB8-F6A3CD72DC76}">
      <formula1>INDIRECT(SUBSTITUTE(C2," ",""))</formula1>
    </dataValidation>
    <dataValidation type="list" allowBlank="1" showInputMessage="1" showErrorMessage="1" sqref="C15" xr:uid="{0E8F42DC-FC71-4495-9A68-238E72E0F7B2}">
      <formula1>"Local,Regional"</formula1>
    </dataValidation>
    <dataValidation type="decimal" errorStyle="information" allowBlank="1" showInputMessage="1" showErrorMessage="1" errorTitle="Latitude" error="Enter a decimal value between -90.0000 and 90.0000" promptTitle="Latitude" prompt="Use the decimal degrees format. _x000a_Enter a latitude between -90.0000 and 90.0000." sqref="C16" xr:uid="{1EEAA43F-7009-4604-AD88-1A07227C78A5}">
      <formula1>-90</formula1>
      <formula2>90</formula2>
    </dataValidation>
    <dataValidation type="decimal" errorStyle="information" allowBlank="1" showInputMessage="1" showErrorMessage="1" errorTitle="Longitude" error="Enter a decimal value between -180.0000 and 180.0000." promptTitle="Longitude" prompt="Use the decimal degrees format. _x000a_Enter a longitude between -180.0000 and 180.0000." sqref="C17" xr:uid="{3569FBD3-6CB7-4B59-AB1F-211FF8A51734}">
      <formula1>-180</formula1>
      <formula2>180</formula2>
    </dataValidation>
    <dataValidation allowBlank="1" showInputMessage="1" showErrorMessage="1" promptTitle="EventID" prompt="This value wil be autogenerated once the submit button is pressed." sqref="C13" xr:uid="{3E111C44-4930-4BE2-8D3A-2B776ABD0E84}"/>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ubmitEventInfo">
                <anchor moveWithCells="1" sizeWithCells="1">
                  <from>
                    <xdr:col>1</xdr:col>
                    <xdr:colOff>289560</xdr:colOff>
                    <xdr:row>24</xdr:row>
                    <xdr:rowOff>76200</xdr:rowOff>
                  </from>
                  <to>
                    <xdr:col>1</xdr:col>
                    <xdr:colOff>1638300</xdr:colOff>
                    <xdr:row>26</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04392-6484-49C1-9C19-DC0B94BE5AD7}">
  <sheetPr codeName="Sheet5">
    <tabColor theme="4" tint="-0.249977111117893"/>
  </sheetPr>
  <dimension ref="A1:J33"/>
  <sheetViews>
    <sheetView tabSelected="1" zoomScaleNormal="100" workbookViewId="0">
      <selection activeCell="E5" sqref="E5:E8"/>
    </sheetView>
  </sheetViews>
  <sheetFormatPr defaultRowHeight="14.4" x14ac:dyDescent="0.3"/>
  <cols>
    <col min="1" max="1" width="4.109375" customWidth="1"/>
    <col min="2" max="2" width="31.5546875" customWidth="1"/>
    <col min="3" max="3" width="25.33203125" customWidth="1"/>
    <col min="4" max="4" width="4.6640625" customWidth="1"/>
    <col min="5" max="5" width="34.6640625" customWidth="1"/>
    <col min="6" max="6" width="11.5546875" customWidth="1"/>
    <col min="7" max="7" width="10.33203125" customWidth="1"/>
    <col min="8" max="8" width="90.44140625" bestFit="1" customWidth="1"/>
  </cols>
  <sheetData>
    <row r="1" spans="1:6" x14ac:dyDescent="0.3">
      <c r="A1" s="10"/>
      <c r="B1" s="11"/>
      <c r="C1" s="11"/>
      <c r="D1" s="11"/>
      <c r="E1" s="11"/>
      <c r="F1" s="12"/>
    </row>
    <row r="2" spans="1:6" x14ac:dyDescent="0.3">
      <c r="A2" s="13"/>
      <c r="B2" s="5" t="s">
        <v>1</v>
      </c>
      <c r="C2" s="25"/>
      <c r="D2" s="15"/>
      <c r="E2" s="15"/>
      <c r="F2" s="16"/>
    </row>
    <row r="3" spans="1:6" x14ac:dyDescent="0.3">
      <c r="A3" s="13"/>
      <c r="B3" s="15"/>
      <c r="C3" s="15"/>
      <c r="D3" s="15"/>
      <c r="E3" s="15"/>
      <c r="F3" s="16"/>
    </row>
    <row r="4" spans="1:6" x14ac:dyDescent="0.3">
      <c r="A4" s="13"/>
      <c r="B4" s="23" t="s">
        <v>27</v>
      </c>
      <c r="C4" s="24"/>
      <c r="D4" s="15"/>
      <c r="E4" s="5" t="s">
        <v>28</v>
      </c>
      <c r="F4" s="16"/>
    </row>
    <row r="5" spans="1:6" x14ac:dyDescent="0.3">
      <c r="A5" s="13"/>
      <c r="B5" s="1" t="s">
        <v>29</v>
      </c>
      <c r="C5" s="26"/>
      <c r="D5" s="15"/>
      <c r="E5" s="70"/>
      <c r="F5" s="16"/>
    </row>
    <row r="6" spans="1:6" x14ac:dyDescent="0.3">
      <c r="A6" s="13"/>
      <c r="B6" s="1" t="s">
        <v>30</v>
      </c>
      <c r="C6" s="26"/>
      <c r="D6" s="15"/>
      <c r="E6" s="71"/>
      <c r="F6" s="16"/>
    </row>
    <row r="7" spans="1:6" ht="30" customHeight="1" x14ac:dyDescent="0.3">
      <c r="A7" s="13"/>
      <c r="B7" s="68" t="s">
        <v>31</v>
      </c>
      <c r="C7" s="69"/>
      <c r="D7" s="15"/>
      <c r="E7" s="71"/>
      <c r="F7" s="16"/>
    </row>
    <row r="8" spans="1:6" x14ac:dyDescent="0.3">
      <c r="A8" s="13"/>
      <c r="B8" s="22" t="s">
        <v>32</v>
      </c>
      <c r="C8" s="26"/>
      <c r="D8" s="15"/>
      <c r="E8" s="72"/>
      <c r="F8" s="16"/>
    </row>
    <row r="9" spans="1:6" x14ac:dyDescent="0.3">
      <c r="A9" s="13"/>
      <c r="B9" s="22" t="s">
        <v>33</v>
      </c>
      <c r="C9" s="26"/>
      <c r="D9" s="15"/>
      <c r="E9" s="15"/>
      <c r="F9" s="16"/>
    </row>
    <row r="10" spans="1:6" x14ac:dyDescent="0.3">
      <c r="A10" s="13"/>
      <c r="B10" s="22" t="s">
        <v>34</v>
      </c>
      <c r="C10" s="26"/>
      <c r="D10" s="15"/>
      <c r="E10" s="15"/>
      <c r="F10" s="16"/>
    </row>
    <row r="11" spans="1:6" x14ac:dyDescent="0.3">
      <c r="A11" s="13"/>
      <c r="B11" s="22" t="s">
        <v>35</v>
      </c>
      <c r="C11" s="26"/>
      <c r="D11" s="15"/>
      <c r="E11" s="15"/>
      <c r="F11" s="16"/>
    </row>
    <row r="12" spans="1:6" x14ac:dyDescent="0.3">
      <c r="A12" s="13"/>
      <c r="B12" s="22" t="s">
        <v>36</v>
      </c>
      <c r="C12" s="26"/>
      <c r="D12" s="15"/>
      <c r="E12" s="15"/>
      <c r="F12" s="16"/>
    </row>
    <row r="13" spans="1:6" ht="73.5" customHeight="1" x14ac:dyDescent="0.3">
      <c r="A13" s="13"/>
      <c r="C13" s="15"/>
      <c r="D13" s="15"/>
      <c r="E13" s="15"/>
      <c r="F13" s="16"/>
    </row>
    <row r="14" spans="1:6" x14ac:dyDescent="0.3">
      <c r="A14" s="13"/>
      <c r="B14" s="75" t="s">
        <v>37</v>
      </c>
      <c r="C14" s="76"/>
      <c r="D14" s="15"/>
      <c r="E14" s="15"/>
      <c r="F14" s="16"/>
    </row>
    <row r="15" spans="1:6" x14ac:dyDescent="0.3">
      <c r="A15" s="13"/>
      <c r="B15" s="77" t="s">
        <v>38</v>
      </c>
      <c r="C15" s="78"/>
      <c r="D15" s="15"/>
      <c r="E15" s="15"/>
      <c r="F15" s="16"/>
    </row>
    <row r="16" spans="1:6" x14ac:dyDescent="0.3">
      <c r="A16" s="13"/>
      <c r="B16" s="73" t="s">
        <v>39</v>
      </c>
      <c r="C16" s="74"/>
      <c r="D16" s="15"/>
      <c r="E16" s="5" t="s">
        <v>40</v>
      </c>
      <c r="F16" s="16"/>
    </row>
    <row r="17" spans="1:10" x14ac:dyDescent="0.3">
      <c r="A17" s="13"/>
      <c r="B17" s="1" t="s">
        <v>41</v>
      </c>
      <c r="C17" s="31"/>
      <c r="D17" s="15"/>
      <c r="E17" s="70" t="e">
        <f>VLOOKUP(C18,'Econ Prod Lookup'!$AA$2:$AD$21,2,)</f>
        <v>#N/A</v>
      </c>
      <c r="F17" s="16"/>
    </row>
    <row r="18" spans="1:10" x14ac:dyDescent="0.3">
      <c r="A18" s="13"/>
      <c r="B18" s="1" t="s">
        <v>42</v>
      </c>
      <c r="C18" s="26"/>
      <c r="D18" s="15"/>
      <c r="E18" s="71"/>
      <c r="F18" s="16"/>
      <c r="J18" s="53"/>
    </row>
    <row r="19" spans="1:10" x14ac:dyDescent="0.3">
      <c r="A19" s="13"/>
      <c r="B19" s="1" t="s">
        <v>43</v>
      </c>
      <c r="C19" s="26"/>
      <c r="D19" s="15"/>
      <c r="E19" s="71"/>
      <c r="F19" s="16"/>
      <c r="J19" s="53"/>
    </row>
    <row r="20" spans="1:10" x14ac:dyDescent="0.3">
      <c r="A20" s="13"/>
      <c r="B20" s="1" t="s">
        <v>44</v>
      </c>
      <c r="C20" s="26"/>
      <c r="D20" s="15"/>
      <c r="E20" s="72"/>
      <c r="F20" s="16"/>
    </row>
    <row r="21" spans="1:10" x14ac:dyDescent="0.3">
      <c r="A21" s="13"/>
      <c r="B21" s="1" t="s">
        <v>45</v>
      </c>
      <c r="C21" s="26"/>
      <c r="D21" s="15"/>
      <c r="E21" s="5" t="s">
        <v>46</v>
      </c>
      <c r="F21" s="16"/>
    </row>
    <row r="22" spans="1:10" x14ac:dyDescent="0.3">
      <c r="A22" s="13"/>
      <c r="B22" s="1" t="s">
        <v>47</v>
      </c>
      <c r="C22" s="26"/>
      <c r="D22" s="15"/>
      <c r="E22" s="70" t="e">
        <f>VLOOKUP(C18,'Econ Prod Lookup'!$AA$2:$AD$21,3,)</f>
        <v>#N/A</v>
      </c>
      <c r="F22" s="16"/>
    </row>
    <row r="23" spans="1:10" x14ac:dyDescent="0.3">
      <c r="A23" s="13"/>
      <c r="B23" s="1" t="s">
        <v>48</v>
      </c>
      <c r="C23" s="26"/>
      <c r="D23" s="15"/>
      <c r="E23" s="71"/>
      <c r="F23" s="16"/>
    </row>
    <row r="24" spans="1:10" x14ac:dyDescent="0.3">
      <c r="A24" s="13"/>
      <c r="B24" s="1" t="s">
        <v>49</v>
      </c>
      <c r="C24" s="33"/>
      <c r="D24" s="15"/>
      <c r="E24" s="71"/>
      <c r="F24" s="16"/>
    </row>
    <row r="25" spans="1:10" x14ac:dyDescent="0.3">
      <c r="A25" s="13"/>
      <c r="B25" s="1"/>
      <c r="C25" s="26"/>
      <c r="D25" s="15"/>
      <c r="E25" s="72"/>
      <c r="F25" s="16"/>
    </row>
    <row r="26" spans="1:10" x14ac:dyDescent="0.3">
      <c r="A26" s="13"/>
      <c r="B26" s="1"/>
      <c r="C26" s="26"/>
      <c r="D26" s="15"/>
      <c r="E26" s="5" t="s">
        <v>50</v>
      </c>
      <c r="F26" s="16"/>
    </row>
    <row r="27" spans="1:10" x14ac:dyDescent="0.3">
      <c r="A27" s="13"/>
      <c r="B27" s="34"/>
      <c r="C27" s="26"/>
      <c r="D27" s="15"/>
      <c r="E27" s="70" t="e">
        <f>VLOOKUP(C18,'Econ Prod Lookup'!$AA$2:$AD$21,4,)</f>
        <v>#N/A</v>
      </c>
      <c r="F27" s="16"/>
    </row>
    <row r="28" spans="1:10" x14ac:dyDescent="0.3">
      <c r="A28" s="13"/>
      <c r="B28" s="34"/>
      <c r="C28" s="26"/>
      <c r="D28" s="15"/>
      <c r="E28" s="71"/>
      <c r="F28" s="16"/>
    </row>
    <row r="29" spans="1:10" x14ac:dyDescent="0.3">
      <c r="A29" s="13"/>
      <c r="B29" s="15"/>
      <c r="C29" s="15"/>
      <c r="D29" s="15"/>
      <c r="E29" s="71"/>
      <c r="F29" s="16"/>
    </row>
    <row r="30" spans="1:10" x14ac:dyDescent="0.3">
      <c r="A30" s="15"/>
      <c r="B30" s="15"/>
      <c r="C30" s="15"/>
      <c r="D30" s="15"/>
      <c r="E30" s="72"/>
      <c r="F30" s="16"/>
    </row>
    <row r="31" spans="1:10" x14ac:dyDescent="0.3">
      <c r="A31" s="15"/>
      <c r="B31" s="15"/>
      <c r="C31" s="15"/>
      <c r="D31" s="15"/>
      <c r="E31" s="15"/>
      <c r="F31" s="16"/>
    </row>
    <row r="32" spans="1:10" x14ac:dyDescent="0.3">
      <c r="A32" s="15"/>
      <c r="B32" s="15"/>
      <c r="C32" s="15"/>
      <c r="D32" s="15"/>
      <c r="E32" s="15"/>
      <c r="F32" s="16"/>
    </row>
    <row r="33" spans="1:6" x14ac:dyDescent="0.3">
      <c r="A33" s="17"/>
      <c r="B33" s="18"/>
      <c r="C33" s="18"/>
      <c r="D33" s="18"/>
      <c r="E33" s="18"/>
      <c r="F33" s="19"/>
    </row>
  </sheetData>
  <mergeCells count="8">
    <mergeCell ref="B7:C7"/>
    <mergeCell ref="E27:E30"/>
    <mergeCell ref="B16:C16"/>
    <mergeCell ref="E17:E20"/>
    <mergeCell ref="E22:E25"/>
    <mergeCell ref="B14:C14"/>
    <mergeCell ref="B15:C15"/>
    <mergeCell ref="E5:E8"/>
  </mergeCells>
  <dataValidations count="7">
    <dataValidation type="list" allowBlank="1" showInputMessage="1" showErrorMessage="1" sqref="C17" xr:uid="{FB58AA5F-4ACF-4919-B7B6-8FB7D6EE73B8}">
      <formula1>EconCategory</formula1>
    </dataValidation>
    <dataValidation type="list" allowBlank="1" showInputMessage="1" showErrorMessage="1" sqref="C18:C19" xr:uid="{C7EEAB7E-2898-46E6-AB73-CA72B21D5418}">
      <formula1>INDIRECT(SUBSTITUTE(C17," ",""))</formula1>
    </dataValidation>
    <dataValidation type="decimal" operator="greaterThanOrEqual" allowBlank="1" showInputMessage="1" showErrorMessage="1" error="Please enter a number larger or equal to 0." sqref="C21" xr:uid="{B7194406-89A0-42D9-8712-CE5FCC80F876}">
      <formula1>0</formula1>
    </dataValidation>
    <dataValidation type="decimal" operator="greaterThanOrEqual" allowBlank="1" showInputMessage="1" showErrorMessage="1" error="Please enter a number larger or equal to 0." promptTitle="Input Length in Kilometre" prompt="10m = 0.01km_x000a_100m = 0.1km_x000a_1000m =  1km" sqref="C23" xr:uid="{B8E182C7-E74C-40D7-BCA0-5CBB917F81C6}">
      <formula1>0</formula1>
    </dataValidation>
    <dataValidation type="decimal" operator="greaterThanOrEqual" allowBlank="1" showInputMessage="1" showErrorMessage="1" error="Please enter a number larger or equal to 0." promptTitle="Input Area in Hectare" prompt="1 square m   = 0.0004 ha_x000a_1 square km = 100 ha_x000a_1 acre            = 0.004 ha_x000a_ " sqref="C22" xr:uid="{E8260BB8-8060-49EF-82A4-B8F0E6FFAAC7}">
      <formula1>0</formula1>
    </dataValidation>
    <dataValidation type="whole" operator="greaterThanOrEqual" allowBlank="1" showInputMessage="1" showErrorMessage="1" error="Please enter a number larger or equal to 0." sqref="C5:C6 C8:C12" xr:uid="{AF8B7E7D-8AEA-47BF-8C48-0636E0EDFADA}">
      <formula1>0</formula1>
    </dataValidation>
    <dataValidation type="list" sqref="C20" xr:uid="{E1DA8725-0B2D-4874-9D3E-0C7A2175A8D1}">
      <formula1>INDIRECT(SUBSTITUTE(C19," ",""))</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49" r:id="rId3" name="Button 29">
              <controlPr defaultSize="0" print="0" autoFill="0" autoPict="0" macro="[0]!SubmitProdEcon_Another">
                <anchor moveWithCells="1" sizeWithCells="1">
                  <from>
                    <xdr:col>1</xdr:col>
                    <xdr:colOff>83820</xdr:colOff>
                    <xdr:row>28</xdr:row>
                    <xdr:rowOff>144780</xdr:rowOff>
                  </from>
                  <to>
                    <xdr:col>1</xdr:col>
                    <xdr:colOff>1638300</xdr:colOff>
                    <xdr:row>30</xdr:row>
                    <xdr:rowOff>114300</xdr:rowOff>
                  </to>
                </anchor>
              </controlPr>
            </control>
          </mc:Choice>
        </mc:AlternateContent>
        <mc:AlternateContent xmlns:mc="http://schemas.openxmlformats.org/markup-compatibility/2006">
          <mc:Choice Requires="x14">
            <control shapeId="5151" r:id="rId4" name="Button 31">
              <controlPr defaultSize="0" print="0" autoFill="0" autoPict="0" macro="[0]!SubmitHumansAffected">
                <anchor moveWithCells="1" sizeWithCells="1">
                  <from>
                    <xdr:col>1</xdr:col>
                    <xdr:colOff>99060</xdr:colOff>
                    <xdr:row>12</xdr:row>
                    <xdr:rowOff>228600</xdr:rowOff>
                  </from>
                  <to>
                    <xdr:col>1</xdr:col>
                    <xdr:colOff>1661160</xdr:colOff>
                    <xdr:row>12</xdr:row>
                    <xdr:rowOff>579120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57F89-60D2-4AD3-997A-BF96288B0E91}">
  <sheetPr codeName="Sheet11">
    <tabColor theme="4" tint="-0.249977111117893"/>
  </sheetPr>
  <dimension ref="A1:D25"/>
  <sheetViews>
    <sheetView workbookViewId="0">
      <selection activeCell="F4" sqref="F4"/>
    </sheetView>
  </sheetViews>
  <sheetFormatPr defaultRowHeight="14.4" x14ac:dyDescent="0.3"/>
  <cols>
    <col min="2" max="2" width="32.44140625" customWidth="1"/>
    <col min="3" max="3" width="28" customWidth="1"/>
    <col min="6" max="6" width="57.109375" customWidth="1"/>
  </cols>
  <sheetData>
    <row r="1" spans="1:4" x14ac:dyDescent="0.3">
      <c r="A1" s="10"/>
      <c r="B1" s="11"/>
      <c r="C1" s="11"/>
      <c r="D1" s="12"/>
    </row>
    <row r="2" spans="1:4" x14ac:dyDescent="0.3">
      <c r="A2" s="13"/>
      <c r="B2" s="5" t="s">
        <v>1</v>
      </c>
      <c r="C2" s="25"/>
      <c r="D2" s="16"/>
    </row>
    <row r="3" spans="1:4" x14ac:dyDescent="0.3">
      <c r="A3" s="13"/>
      <c r="B3" s="15"/>
      <c r="C3" s="15"/>
      <c r="D3" s="16"/>
    </row>
    <row r="4" spans="1:4" x14ac:dyDescent="0.3">
      <c r="A4" s="13"/>
      <c r="B4" s="52" t="s">
        <v>51</v>
      </c>
      <c r="C4" s="26"/>
      <c r="D4" s="16"/>
    </row>
    <row r="5" spans="1:4" x14ac:dyDescent="0.3">
      <c r="A5" s="13"/>
      <c r="B5" s="15"/>
      <c r="C5" s="15"/>
      <c r="D5" s="16"/>
    </row>
    <row r="6" spans="1:4" x14ac:dyDescent="0.3">
      <c r="A6" s="13"/>
      <c r="B6" s="73" t="s">
        <v>52</v>
      </c>
      <c r="C6" s="74"/>
      <c r="D6" s="16"/>
    </row>
    <row r="7" spans="1:4" x14ac:dyDescent="0.3">
      <c r="A7" s="13"/>
      <c r="B7" s="1" t="s">
        <v>53</v>
      </c>
      <c r="C7" s="31"/>
      <c r="D7" s="16"/>
    </row>
    <row r="8" spans="1:4" x14ac:dyDescent="0.3">
      <c r="A8" s="13"/>
      <c r="B8" s="1" t="s">
        <v>40</v>
      </c>
      <c r="C8" s="26"/>
      <c r="D8" s="16"/>
    </row>
    <row r="9" spans="1:4" x14ac:dyDescent="0.3">
      <c r="A9" s="13"/>
      <c r="B9" s="1" t="s">
        <v>54</v>
      </c>
      <c r="C9" s="26"/>
      <c r="D9" s="16"/>
    </row>
    <row r="10" spans="1:4" x14ac:dyDescent="0.3">
      <c r="A10" s="13"/>
      <c r="B10" s="15"/>
      <c r="C10" s="15"/>
      <c r="D10" s="16"/>
    </row>
    <row r="11" spans="1:4" x14ac:dyDescent="0.3">
      <c r="A11" s="13"/>
      <c r="B11" s="73" t="s">
        <v>55</v>
      </c>
      <c r="C11" s="74"/>
      <c r="D11" s="16"/>
    </row>
    <row r="12" spans="1:4" x14ac:dyDescent="0.3">
      <c r="A12" s="13"/>
      <c r="B12" s="1" t="s">
        <v>56</v>
      </c>
      <c r="C12" s="31"/>
      <c r="D12" s="16"/>
    </row>
    <row r="13" spans="1:4" x14ac:dyDescent="0.3">
      <c r="A13" s="13"/>
      <c r="B13" s="1" t="s">
        <v>57</v>
      </c>
      <c r="C13" s="54"/>
      <c r="D13" s="16"/>
    </row>
    <row r="14" spans="1:4" x14ac:dyDescent="0.3">
      <c r="A14" s="13"/>
      <c r="B14" s="1" t="s">
        <v>58</v>
      </c>
      <c r="C14" s="55"/>
      <c r="D14" s="16"/>
    </row>
    <row r="15" spans="1:4" x14ac:dyDescent="0.3">
      <c r="A15" s="13"/>
      <c r="B15" s="1" t="s">
        <v>59</v>
      </c>
      <c r="C15" s="26"/>
      <c r="D15" s="16"/>
    </row>
    <row r="16" spans="1:4" x14ac:dyDescent="0.3">
      <c r="A16" s="13"/>
      <c r="B16" s="1" t="s">
        <v>60</v>
      </c>
      <c r="C16" s="26"/>
      <c r="D16" s="16"/>
    </row>
    <row r="17" spans="1:4" x14ac:dyDescent="0.3">
      <c r="A17" s="13"/>
      <c r="B17" s="15"/>
      <c r="C17" s="15"/>
      <c r="D17" s="16"/>
    </row>
    <row r="18" spans="1:4" x14ac:dyDescent="0.3">
      <c r="A18" s="13"/>
      <c r="B18" s="73" t="s">
        <v>61</v>
      </c>
      <c r="C18" s="74"/>
      <c r="D18" s="16"/>
    </row>
    <row r="19" spans="1:4" x14ac:dyDescent="0.3">
      <c r="A19" s="13"/>
      <c r="B19" s="1" t="s">
        <v>62</v>
      </c>
      <c r="C19" s="31"/>
      <c r="D19" s="16"/>
    </row>
    <row r="20" spans="1:4" x14ac:dyDescent="0.3">
      <c r="A20" s="13"/>
      <c r="B20" s="1" t="s">
        <v>63</v>
      </c>
      <c r="C20" s="26"/>
      <c r="D20" s="16"/>
    </row>
    <row r="21" spans="1:4" x14ac:dyDescent="0.3">
      <c r="A21" s="13"/>
      <c r="B21" s="1" t="s">
        <v>64</v>
      </c>
      <c r="C21" s="26"/>
      <c r="D21" s="16"/>
    </row>
    <row r="22" spans="1:4" x14ac:dyDescent="0.3">
      <c r="A22" s="13"/>
      <c r="B22" s="15"/>
      <c r="C22" s="15"/>
      <c r="D22" s="16"/>
    </row>
    <row r="23" spans="1:4" x14ac:dyDescent="0.3">
      <c r="A23" s="13"/>
      <c r="B23" s="15"/>
      <c r="C23" s="15"/>
      <c r="D23" s="16"/>
    </row>
    <row r="24" spans="1:4" x14ac:dyDescent="0.3">
      <c r="A24" s="13"/>
      <c r="B24" s="15"/>
      <c r="C24" s="15"/>
      <c r="D24" s="16"/>
    </row>
    <row r="25" spans="1:4" x14ac:dyDescent="0.3">
      <c r="A25" s="17"/>
      <c r="B25" s="18"/>
      <c r="C25" s="18"/>
      <c r="D25" s="19"/>
    </row>
  </sheetData>
  <mergeCells count="3">
    <mergeCell ref="B6:C6"/>
    <mergeCell ref="B11:C11"/>
    <mergeCell ref="B18:C18"/>
  </mergeCells>
  <dataValidations count="1">
    <dataValidation type="list" allowBlank="1" showInputMessage="1" showErrorMessage="1" sqref="C4" xr:uid="{9473E414-0021-44AC-B934-232BBA27C4F8}">
      <formula1>"Yes,No"</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7" r:id="rId3" name="Button 3">
              <controlPr defaultSize="0" print="0" autoFill="0" autoPict="0" macro="[0]!SubmitGISData">
                <anchor moveWithCells="1" sizeWithCells="1">
                  <from>
                    <xdr:col>1</xdr:col>
                    <xdr:colOff>876300</xdr:colOff>
                    <xdr:row>22</xdr:row>
                    <xdr:rowOff>68580</xdr:rowOff>
                  </from>
                  <to>
                    <xdr:col>1</xdr:col>
                    <xdr:colOff>1927860</xdr:colOff>
                    <xdr:row>24</xdr:row>
                    <xdr:rowOff>60960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9EE33-7F1C-4F11-9FA8-C009CBF75723}">
  <sheetPr codeName="Sheet4">
    <tabColor theme="4" tint="-0.249977111117893"/>
  </sheetPr>
  <dimension ref="A1:I50"/>
  <sheetViews>
    <sheetView zoomScale="85" zoomScaleNormal="85" workbookViewId="0">
      <selection activeCell="C2" sqref="C2"/>
    </sheetView>
  </sheetViews>
  <sheetFormatPr defaultRowHeight="14.4" x14ac:dyDescent="0.3"/>
  <cols>
    <col min="1" max="1" width="6.88671875" customWidth="1"/>
    <col min="2" max="2" width="17.5546875" customWidth="1"/>
    <col min="3" max="3" width="15.88671875" bestFit="1" customWidth="1"/>
    <col min="4" max="4" width="12.33203125" customWidth="1"/>
    <col min="5" max="5" width="9.44140625" customWidth="1"/>
    <col min="6" max="6" width="11.33203125" bestFit="1" customWidth="1"/>
    <col min="7" max="7" width="11.33203125" customWidth="1"/>
    <col min="8" max="8" width="26.109375" bestFit="1" customWidth="1"/>
    <col min="9" max="9" width="55.109375" customWidth="1"/>
    <col min="10" max="10" width="15.88671875" customWidth="1"/>
  </cols>
  <sheetData>
    <row r="1" spans="1:9" x14ac:dyDescent="0.3">
      <c r="A1" s="15"/>
      <c r="B1" s="15"/>
      <c r="C1" s="15"/>
      <c r="D1" s="15"/>
      <c r="E1" s="15"/>
      <c r="F1" s="15"/>
      <c r="G1" s="15"/>
      <c r="I1" s="44"/>
    </row>
    <row r="2" spans="1:9" x14ac:dyDescent="0.3">
      <c r="A2" s="15"/>
      <c r="B2" s="5" t="s">
        <v>1</v>
      </c>
      <c r="C2" s="41">
        <v>1</v>
      </c>
      <c r="D2" s="15"/>
      <c r="E2" s="15"/>
      <c r="F2" s="15"/>
      <c r="G2" s="15"/>
    </row>
    <row r="3" spans="1:9" x14ac:dyDescent="0.3">
      <c r="A3" s="15"/>
      <c r="B3" s="15"/>
      <c r="C3" s="15"/>
      <c r="D3" s="15"/>
      <c r="E3" s="15"/>
      <c r="F3" s="15"/>
      <c r="G3" s="15"/>
    </row>
    <row r="4" spans="1:9" x14ac:dyDescent="0.3">
      <c r="A4" s="15"/>
      <c r="B4" s="82" t="s">
        <v>2</v>
      </c>
      <c r="C4" s="82"/>
      <c r="D4" s="82"/>
      <c r="E4" s="82"/>
      <c r="F4" s="15"/>
      <c r="G4" s="15"/>
    </row>
    <row r="5" spans="1:9" x14ac:dyDescent="0.3">
      <c r="A5" s="15"/>
      <c r="B5" s="102" t="str">
        <f>VLOOKUP($C$2,Table42[],6,)</f>
        <v>G Wessels</v>
      </c>
      <c r="C5" s="102"/>
      <c r="D5" s="79" t="str">
        <f>IF(VLOOKUP($C$2,Table42[],7,)=0,"",VLOOKUP($C$2,Table42[],7,))</f>
        <v/>
      </c>
      <c r="E5" s="81"/>
      <c r="F5" s="15"/>
      <c r="G5" s="15"/>
    </row>
    <row r="6" spans="1:9" x14ac:dyDescent="0.3">
      <c r="A6" s="15"/>
      <c r="B6" s="102" t="str">
        <f>VLOOKUP($C$2,Table42[],8,)</f>
        <v>012 345 6789</v>
      </c>
      <c r="C6" s="102"/>
      <c r="D6" s="79" t="str">
        <f>VLOOKUP($C$2,Table42[],9,)</f>
        <v>gw@email.co.za</v>
      </c>
      <c r="E6" s="81"/>
      <c r="F6" s="15"/>
      <c r="G6" s="15"/>
    </row>
    <row r="7" spans="1:9" x14ac:dyDescent="0.3">
      <c r="A7" s="15"/>
      <c r="B7" s="15"/>
      <c r="C7" s="15"/>
      <c r="D7" s="15"/>
      <c r="E7" s="15"/>
      <c r="F7" s="15"/>
      <c r="G7" s="15"/>
    </row>
    <row r="8" spans="1:9" x14ac:dyDescent="0.3">
      <c r="A8" s="15"/>
      <c r="B8" s="82" t="s">
        <v>10</v>
      </c>
      <c r="C8" s="82"/>
      <c r="D8" s="82"/>
      <c r="E8" s="82"/>
      <c r="F8" s="15"/>
      <c r="G8" s="15"/>
    </row>
    <row r="9" spans="1:9" x14ac:dyDescent="0.3">
      <c r="A9" s="15"/>
      <c r="B9" s="79" t="str">
        <f>VLOOKUP($C$2,Table42[],2,)</f>
        <v>Municipalities</v>
      </c>
      <c r="C9" s="80"/>
      <c r="D9" s="80"/>
      <c r="E9" s="81"/>
      <c r="F9" s="15"/>
      <c r="G9" s="15"/>
    </row>
    <row r="10" spans="1:9" x14ac:dyDescent="0.3">
      <c r="A10" s="15"/>
      <c r="B10" s="79" t="str">
        <f>VLOOKUP($C$2,Table42[],3,)</f>
        <v>District Municipality</v>
      </c>
      <c r="C10" s="80"/>
      <c r="D10" s="80"/>
      <c r="E10" s="81"/>
      <c r="F10" s="15"/>
      <c r="G10" s="15"/>
    </row>
    <row r="11" spans="1:9" x14ac:dyDescent="0.3">
      <c r="A11" s="15"/>
      <c r="B11" s="99" t="str">
        <f>VLOOKUP($C$2,Table42[],4,)</f>
        <v>Bojanala District Municipality</v>
      </c>
      <c r="C11" s="100"/>
      <c r="D11" s="100"/>
      <c r="E11" s="101"/>
      <c r="F11" s="15"/>
      <c r="G11" s="15"/>
    </row>
    <row r="12" spans="1:9" x14ac:dyDescent="0.3">
      <c r="A12" s="15"/>
      <c r="B12" s="99" t="str">
        <f>IF(VLOOKUP($C$2,Table42[],5,)=0,"",VLOOKUP($C$2,Table42[],5,))</f>
        <v/>
      </c>
      <c r="C12" s="100"/>
      <c r="D12" s="100"/>
      <c r="E12" s="101"/>
      <c r="F12" s="15"/>
      <c r="G12" s="15"/>
    </row>
    <row r="13" spans="1:9" x14ac:dyDescent="0.3">
      <c r="A13" s="15"/>
      <c r="B13" s="35"/>
      <c r="C13" s="35"/>
      <c r="D13" s="15"/>
      <c r="E13" s="15"/>
      <c r="F13" s="15"/>
      <c r="G13" s="15"/>
    </row>
    <row r="14" spans="1:9" x14ac:dyDescent="0.3">
      <c r="A14" s="15"/>
      <c r="B14" s="82" t="s">
        <v>65</v>
      </c>
      <c r="C14" s="82"/>
      <c r="D14" s="82"/>
      <c r="E14" s="82"/>
      <c r="F14" s="15"/>
      <c r="G14" s="15"/>
    </row>
    <row r="15" spans="1:9" x14ac:dyDescent="0.3">
      <c r="A15" s="15"/>
      <c r="B15" s="36" t="s">
        <v>4</v>
      </c>
      <c r="C15" s="79" t="str">
        <f>VLOOKUP($C$2,Table42[],10,)</f>
        <v>Cape Town</v>
      </c>
      <c r="D15" s="80"/>
      <c r="E15" s="81"/>
      <c r="F15" s="15"/>
      <c r="G15" s="15"/>
    </row>
    <row r="16" spans="1:9" x14ac:dyDescent="0.3">
      <c r="A16" s="15"/>
      <c r="B16" s="43"/>
      <c r="C16" s="79" t="str">
        <f>_xlfn.CONCAT("(",VLOOKUP($C$2,Table42[],12,),", ",VLOOKUP($C$2,Table42[],13,),")")</f>
        <v>(-33.923915, 18.606374)</v>
      </c>
      <c r="D16" s="80"/>
      <c r="E16" s="81"/>
      <c r="F16" s="15"/>
      <c r="G16" s="15"/>
    </row>
    <row r="17" spans="1:7" x14ac:dyDescent="0.3">
      <c r="A17" s="15"/>
      <c r="B17" s="38"/>
      <c r="C17" s="79" t="str">
        <f>_xlfn.CONCAT(VLOOKUP($C$2,Table42[],11,), " disaster")</f>
        <v>Local disaster</v>
      </c>
      <c r="D17" s="80"/>
      <c r="E17" s="81"/>
      <c r="F17" s="15"/>
      <c r="G17" s="15"/>
    </row>
    <row r="18" spans="1:7" x14ac:dyDescent="0.3">
      <c r="A18" s="15"/>
      <c r="B18" s="37" t="s">
        <v>66</v>
      </c>
      <c r="C18" s="84">
        <f>VLOOKUP($C$2,Table42[],14,)</f>
        <v>44594</v>
      </c>
      <c r="D18" s="85"/>
      <c r="E18" s="86"/>
      <c r="F18" s="15"/>
      <c r="G18" s="15"/>
    </row>
    <row r="19" spans="1:7" x14ac:dyDescent="0.3">
      <c r="A19" s="15"/>
      <c r="B19" s="36" t="s">
        <v>67</v>
      </c>
      <c r="C19" s="79" t="str">
        <f>VLOOKUP($C$2,Table42[],15,)</f>
        <v>No</v>
      </c>
      <c r="D19" s="80"/>
      <c r="E19" s="81"/>
      <c r="F19" s="15"/>
      <c r="G19" s="15"/>
    </row>
    <row r="20" spans="1:7" x14ac:dyDescent="0.3">
      <c r="A20" s="15"/>
      <c r="B20" s="38"/>
      <c r="C20" s="79" t="str">
        <f>IF(VLOOKUP($C$2,Table42[],16,)=0,"",VLOOKUP($C$2,Table42[],16,))</f>
        <v/>
      </c>
      <c r="D20" s="80"/>
      <c r="E20" s="81"/>
      <c r="F20" s="15"/>
      <c r="G20" s="15"/>
    </row>
    <row r="21" spans="1:7" x14ac:dyDescent="0.3">
      <c r="A21" s="15"/>
      <c r="B21" s="36" t="s">
        <v>68</v>
      </c>
      <c r="C21" s="79" t="str">
        <f>VLOOKUP($C$2,Table42[],17,)</f>
        <v>Natural Disaster</v>
      </c>
      <c r="D21" s="80"/>
      <c r="E21" s="81"/>
      <c r="F21" s="15"/>
      <c r="G21" s="15"/>
    </row>
    <row r="22" spans="1:7" x14ac:dyDescent="0.3">
      <c r="A22" s="15"/>
      <c r="B22" s="38"/>
      <c r="C22" s="79" t="str">
        <f>VLOOKUP($C$2,Table42[],18,)</f>
        <v>Hydrological</v>
      </c>
      <c r="D22" s="80"/>
      <c r="E22" s="81"/>
      <c r="F22" s="15"/>
      <c r="G22" s="15"/>
    </row>
    <row r="23" spans="1:7" x14ac:dyDescent="0.3">
      <c r="A23" s="15"/>
      <c r="B23" s="36" t="s">
        <v>43</v>
      </c>
      <c r="C23" s="79" t="str">
        <f>VLOOKUP($C$2,Table42[],19,)</f>
        <v>Landslide</v>
      </c>
      <c r="D23" s="80"/>
      <c r="E23" s="81"/>
      <c r="F23" s="15"/>
      <c r="G23" s="15"/>
    </row>
    <row r="24" spans="1:7" x14ac:dyDescent="0.3">
      <c r="A24" s="15"/>
      <c r="B24" s="43"/>
      <c r="C24" s="79" t="str">
        <f>VLOOKUP($C$2,Table42[],20,)</f>
        <v>Avalanche</v>
      </c>
      <c r="D24" s="80"/>
      <c r="E24" s="81"/>
      <c r="F24" s="15"/>
      <c r="G24" s="15"/>
    </row>
    <row r="25" spans="1:7" x14ac:dyDescent="0.3">
      <c r="A25" s="15"/>
      <c r="B25" s="38"/>
      <c r="C25" s="79" t="str">
        <f>IF(VLOOKUP($C$2,Table42[],21,)=0,"",VLOOKUP($C$2,Table42[],21,))</f>
        <v>Debris</v>
      </c>
      <c r="D25" s="80"/>
      <c r="E25" s="81"/>
      <c r="F25" s="15"/>
      <c r="G25" s="15"/>
    </row>
    <row r="26" spans="1:7" x14ac:dyDescent="0.3">
      <c r="A26" s="15"/>
      <c r="B26" s="39"/>
      <c r="C26" s="40"/>
      <c r="D26" s="40"/>
      <c r="E26" s="40"/>
      <c r="F26" s="15"/>
      <c r="G26" s="15"/>
    </row>
    <row r="27" spans="1:7" x14ac:dyDescent="0.3">
      <c r="A27" s="15"/>
      <c r="B27" s="42"/>
      <c r="C27" s="40"/>
      <c r="D27" s="40"/>
      <c r="E27" s="40"/>
      <c r="F27" s="15"/>
      <c r="G27" s="15"/>
    </row>
    <row r="28" spans="1:7" ht="30" customHeight="1" x14ac:dyDescent="0.3">
      <c r="A28" s="15"/>
      <c r="B28" s="83" t="s">
        <v>69</v>
      </c>
      <c r="C28" s="82"/>
      <c r="D28" s="82"/>
      <c r="E28" s="82"/>
      <c r="F28" s="15"/>
      <c r="G28" s="15"/>
    </row>
    <row r="29" spans="1:7" x14ac:dyDescent="0.3">
      <c r="A29" s="15"/>
      <c r="B29" s="91" t="s">
        <v>29</v>
      </c>
      <c r="C29" s="92"/>
      <c r="D29" s="87">
        <f>SUMIF(Table44[EventID],$C$2,Table44[People Killed])</f>
        <v>3</v>
      </c>
      <c r="E29" s="88"/>
      <c r="F29" s="15"/>
      <c r="G29" s="15"/>
    </row>
    <row r="30" spans="1:7" x14ac:dyDescent="0.3">
      <c r="A30" s="15"/>
      <c r="B30" s="89" t="s">
        <v>30</v>
      </c>
      <c r="C30" s="90"/>
      <c r="D30" s="87">
        <f>SUMIF(Table44[EventID],$C$2,Table44[People Missing])</f>
        <v>5</v>
      </c>
      <c r="E30" s="88"/>
      <c r="F30" s="15"/>
      <c r="G30" s="15"/>
    </row>
    <row r="31" spans="1:7" ht="30" customHeight="1" x14ac:dyDescent="0.3">
      <c r="A31" s="15"/>
      <c r="B31" s="83" t="s">
        <v>70</v>
      </c>
      <c r="C31" s="83"/>
      <c r="D31" s="83"/>
      <c r="E31" s="83"/>
      <c r="F31" s="15"/>
      <c r="G31" s="15"/>
    </row>
    <row r="32" spans="1:7" x14ac:dyDescent="0.3">
      <c r="A32" s="15"/>
      <c r="B32" s="91" t="s">
        <v>32</v>
      </c>
      <c r="C32" s="92"/>
      <c r="D32" s="87">
        <f>SUMIF(Table44[EventID],$C$2,Table44[People Injured])</f>
        <v>5</v>
      </c>
      <c r="E32" s="88"/>
      <c r="F32" s="15"/>
      <c r="G32" s="15"/>
    </row>
    <row r="33" spans="1:7" x14ac:dyDescent="0.3">
      <c r="A33" s="15"/>
      <c r="B33" s="89" t="s">
        <v>33</v>
      </c>
      <c r="C33" s="90"/>
      <c r="D33" s="87">
        <f>SUMIF(Table44[EventID],$C$2,Table44[People Homeless])</f>
        <v>5</v>
      </c>
      <c r="E33" s="88"/>
      <c r="F33" s="15"/>
      <c r="G33" s="15"/>
    </row>
    <row r="34" spans="1:7" x14ac:dyDescent="0.3">
      <c r="A34" s="15"/>
      <c r="B34" s="91" t="s">
        <v>34</v>
      </c>
      <c r="C34" s="92"/>
      <c r="D34" s="87">
        <f>SUMIF(Table44[EventID],$C$2,Table44[Dwelling Damaged])</f>
        <v>4</v>
      </c>
      <c r="E34" s="88"/>
      <c r="F34" s="15"/>
      <c r="G34" s="15"/>
    </row>
    <row r="35" spans="1:7" x14ac:dyDescent="0.3">
      <c r="A35" s="15"/>
      <c r="B35" s="89" t="s">
        <v>35</v>
      </c>
      <c r="C35" s="90"/>
      <c r="D35" s="87">
        <f>SUMIF(Table44[EventID],$C$2,Table44[Dwelling Destroyed])</f>
        <v>9</v>
      </c>
      <c r="E35" s="88"/>
      <c r="F35" s="15"/>
      <c r="G35" s="15"/>
    </row>
    <row r="36" spans="1:7" x14ac:dyDescent="0.3">
      <c r="A36" s="15"/>
      <c r="B36" s="89" t="s">
        <v>36</v>
      </c>
      <c r="C36" s="90"/>
      <c r="D36" s="87">
        <f>SUMIF(Table44[EventID],$C$2,Table44[Livelihoods Destroyed])</f>
        <v>0</v>
      </c>
      <c r="E36" s="88"/>
      <c r="F36" s="15"/>
      <c r="G36" s="15"/>
    </row>
    <row r="37" spans="1:7" x14ac:dyDescent="0.3">
      <c r="A37" s="15"/>
      <c r="B37" s="15"/>
      <c r="C37" s="15"/>
      <c r="D37" s="15"/>
      <c r="E37" s="15"/>
      <c r="F37" s="15"/>
      <c r="G37" s="15"/>
    </row>
    <row r="38" spans="1:7" x14ac:dyDescent="0.3">
      <c r="A38" s="15"/>
      <c r="B38" s="82" t="s">
        <v>71</v>
      </c>
      <c r="C38" s="82"/>
      <c r="D38" s="82"/>
      <c r="E38" s="82"/>
      <c r="F38" s="15"/>
      <c r="G38" s="15"/>
    </row>
    <row r="39" spans="1:7" x14ac:dyDescent="0.3">
      <c r="A39" s="15"/>
      <c r="B39" s="91" t="s">
        <v>49</v>
      </c>
      <c r="C39" s="92"/>
      <c r="D39" s="97">
        <f>SUMIF(Table22[EventID],'Summary Report'!$C$2,Table22[TotalLoss])</f>
        <v>41025000</v>
      </c>
      <c r="E39" s="98"/>
      <c r="F39" s="15"/>
      <c r="G39" s="15"/>
    </row>
    <row r="40" spans="1:7" x14ac:dyDescent="0.3">
      <c r="A40" s="15"/>
      <c r="B40" s="93" t="s">
        <v>72</v>
      </c>
      <c r="C40" s="94"/>
      <c r="D40" s="95">
        <f>SUMIF(Table22[EventID],'Summary Report'!$C$2,Table22[NrDestroyedDamaged])</f>
        <v>17</v>
      </c>
      <c r="E40" s="96"/>
      <c r="F40" s="15"/>
      <c r="G40" s="15"/>
    </row>
    <row r="41" spans="1:7" x14ac:dyDescent="0.3">
      <c r="A41" s="15"/>
      <c r="B41" s="15"/>
      <c r="C41" s="15"/>
      <c r="D41" s="15"/>
      <c r="E41" s="15"/>
      <c r="F41" s="15"/>
      <c r="G41" s="15"/>
    </row>
    <row r="42" spans="1:7" x14ac:dyDescent="0.3">
      <c r="A42" s="15"/>
      <c r="B42" s="15"/>
      <c r="C42" s="15"/>
      <c r="D42" s="15"/>
      <c r="E42" s="15"/>
      <c r="F42" s="15"/>
      <c r="G42" s="15"/>
    </row>
    <row r="43" spans="1:7" x14ac:dyDescent="0.3">
      <c r="A43" s="15"/>
      <c r="B43" s="15"/>
      <c r="C43" s="15"/>
      <c r="D43" s="15"/>
      <c r="E43" s="15"/>
      <c r="F43" s="15"/>
      <c r="G43" s="15"/>
    </row>
    <row r="44" spans="1:7" x14ac:dyDescent="0.3">
      <c r="A44" s="15"/>
      <c r="B44" s="15"/>
      <c r="C44" s="15"/>
      <c r="D44" s="15"/>
      <c r="E44" s="15"/>
      <c r="F44" s="15"/>
      <c r="G44" s="15"/>
    </row>
    <row r="45" spans="1:7" x14ac:dyDescent="0.3">
      <c r="A45" s="15"/>
      <c r="B45" s="15"/>
      <c r="C45" s="15"/>
      <c r="D45" s="15"/>
      <c r="E45" s="15"/>
      <c r="F45" s="15"/>
      <c r="G45" s="15"/>
    </row>
    <row r="46" spans="1:7" x14ac:dyDescent="0.3">
      <c r="A46" s="15"/>
      <c r="B46" s="15"/>
      <c r="C46" s="15"/>
      <c r="D46" s="15"/>
      <c r="E46" s="15"/>
      <c r="F46" s="15"/>
      <c r="G46" s="15"/>
    </row>
    <row r="47" spans="1:7" x14ac:dyDescent="0.3">
      <c r="A47" s="15"/>
      <c r="B47" s="15"/>
      <c r="C47" s="15"/>
      <c r="D47" s="15"/>
      <c r="E47" s="15"/>
      <c r="F47" s="15"/>
      <c r="G47" s="15"/>
    </row>
    <row r="48" spans="1:7" x14ac:dyDescent="0.3">
      <c r="A48" s="15"/>
      <c r="B48" s="15"/>
      <c r="C48" s="15"/>
      <c r="D48" s="15"/>
      <c r="E48" s="15"/>
      <c r="F48" s="15"/>
      <c r="G48" s="15"/>
    </row>
    <row r="49" spans="1:7" x14ac:dyDescent="0.3">
      <c r="A49" s="15"/>
      <c r="B49" s="15"/>
      <c r="C49" s="15"/>
      <c r="D49" s="15"/>
      <c r="E49" s="15"/>
      <c r="F49" s="15"/>
      <c r="G49" s="15"/>
    </row>
    <row r="50" spans="1:7" x14ac:dyDescent="0.3">
      <c r="B50" s="15"/>
      <c r="C50" s="15"/>
      <c r="D50" s="15"/>
      <c r="E50" s="15"/>
    </row>
  </sheetData>
  <mergeCells count="43">
    <mergeCell ref="B12:E12"/>
    <mergeCell ref="B4:E4"/>
    <mergeCell ref="B8:E8"/>
    <mergeCell ref="B9:E9"/>
    <mergeCell ref="B10:E10"/>
    <mergeCell ref="B11:E11"/>
    <mergeCell ref="B5:C5"/>
    <mergeCell ref="B6:C6"/>
    <mergeCell ref="D5:E5"/>
    <mergeCell ref="D6:E6"/>
    <mergeCell ref="B40:C40"/>
    <mergeCell ref="D40:E40"/>
    <mergeCell ref="B33:C33"/>
    <mergeCell ref="B34:C34"/>
    <mergeCell ref="B35:C35"/>
    <mergeCell ref="D33:E33"/>
    <mergeCell ref="D34:E34"/>
    <mergeCell ref="D35:E35"/>
    <mergeCell ref="B36:C36"/>
    <mergeCell ref="D36:E36"/>
    <mergeCell ref="B38:E38"/>
    <mergeCell ref="D39:E39"/>
    <mergeCell ref="B39:C39"/>
    <mergeCell ref="D32:E32"/>
    <mergeCell ref="B30:C30"/>
    <mergeCell ref="B31:E31"/>
    <mergeCell ref="D29:E29"/>
    <mergeCell ref="D30:E30"/>
    <mergeCell ref="B32:C32"/>
    <mergeCell ref="B29:C29"/>
    <mergeCell ref="C23:E23"/>
    <mergeCell ref="C24:E24"/>
    <mergeCell ref="C25:E25"/>
    <mergeCell ref="B14:E14"/>
    <mergeCell ref="B28:E28"/>
    <mergeCell ref="C19:E19"/>
    <mergeCell ref="C20:E20"/>
    <mergeCell ref="C21:E21"/>
    <mergeCell ref="C22:E22"/>
    <mergeCell ref="C15:E15"/>
    <mergeCell ref="C16:E16"/>
    <mergeCell ref="C17:E17"/>
    <mergeCell ref="C18:E18"/>
  </mergeCells>
  <dataValidations count="1">
    <dataValidation type="list" allowBlank="1" showInputMessage="1" showErrorMessage="1" sqref="C2" xr:uid="{D82A25B5-3178-4069-9D0C-15ACC41A0D4E}">
      <formula1>INDIRECT("Table42[EventID]")</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445B7-E06E-45AB-B2C4-8512A8A29C10}">
  <sheetPr codeName="Sheet12">
    <tabColor theme="4" tint="-0.249977111117893"/>
  </sheetPr>
  <dimension ref="A1:C41"/>
  <sheetViews>
    <sheetView workbookViewId="0">
      <selection activeCell="E5" sqref="E5"/>
    </sheetView>
  </sheetViews>
  <sheetFormatPr defaultRowHeight="14.4" x14ac:dyDescent="0.3"/>
  <cols>
    <col min="1" max="1" width="28.44140625" bestFit="1" customWidth="1"/>
    <col min="2" max="2" width="19.6640625" bestFit="1" customWidth="1"/>
    <col min="3" max="3" width="16.88671875" style="45" bestFit="1" customWidth="1"/>
    <col min="4" max="4" width="9" bestFit="1" customWidth="1"/>
    <col min="5" max="5" width="15.88671875" bestFit="1" customWidth="1"/>
  </cols>
  <sheetData>
    <row r="1" spans="1:3" x14ac:dyDescent="0.3">
      <c r="A1" t="s">
        <v>16</v>
      </c>
      <c r="B1" s="44">
        <v>1</v>
      </c>
    </row>
    <row r="3" spans="1:3" ht="28.8" x14ac:dyDescent="0.3">
      <c r="A3" t="s">
        <v>73</v>
      </c>
      <c r="B3" s="59" t="s">
        <v>74</v>
      </c>
      <c r="C3" s="45" t="s">
        <v>75</v>
      </c>
    </row>
    <row r="4" spans="1:3" x14ac:dyDescent="0.3">
      <c r="A4" s="44" t="s">
        <v>76</v>
      </c>
    </row>
    <row r="5" spans="1:3" x14ac:dyDescent="0.3">
      <c r="A5" s="60" t="s">
        <v>77</v>
      </c>
    </row>
    <row r="6" spans="1:3" x14ac:dyDescent="0.3">
      <c r="A6" s="61" t="s">
        <v>78</v>
      </c>
      <c r="B6">
        <v>1</v>
      </c>
      <c r="C6" s="45">
        <v>10500000</v>
      </c>
    </row>
    <row r="7" spans="1:3" x14ac:dyDescent="0.3">
      <c r="A7" s="60" t="s">
        <v>79</v>
      </c>
      <c r="B7">
        <v>1</v>
      </c>
      <c r="C7" s="45">
        <v>10500000</v>
      </c>
    </row>
    <row r="8" spans="1:3" x14ac:dyDescent="0.3">
      <c r="A8" s="60"/>
    </row>
    <row r="9" spans="1:3" x14ac:dyDescent="0.3">
      <c r="A9" s="60" t="s">
        <v>80</v>
      </c>
    </row>
    <row r="10" spans="1:3" x14ac:dyDescent="0.3">
      <c r="A10" s="61" t="s">
        <v>81</v>
      </c>
      <c r="B10">
        <v>13</v>
      </c>
      <c r="C10" s="45">
        <v>25000000</v>
      </c>
    </row>
    <row r="11" spans="1:3" x14ac:dyDescent="0.3">
      <c r="A11" s="60" t="s">
        <v>82</v>
      </c>
      <c r="B11">
        <v>13</v>
      </c>
      <c r="C11" s="45">
        <v>25000000</v>
      </c>
    </row>
    <row r="12" spans="1:3" x14ac:dyDescent="0.3">
      <c r="A12" s="60"/>
    </row>
    <row r="13" spans="1:3" x14ac:dyDescent="0.3">
      <c r="A13" s="44" t="s">
        <v>83</v>
      </c>
      <c r="B13">
        <v>14</v>
      </c>
      <c r="C13" s="45">
        <v>35500000</v>
      </c>
    </row>
    <row r="14" spans="1:3" x14ac:dyDescent="0.3">
      <c r="A14" s="44"/>
    </row>
    <row r="15" spans="1:3" x14ac:dyDescent="0.3">
      <c r="A15" s="44" t="s">
        <v>84</v>
      </c>
    </row>
    <row r="16" spans="1:3" x14ac:dyDescent="0.3">
      <c r="A16" s="60" t="s">
        <v>85</v>
      </c>
    </row>
    <row r="17" spans="1:3" x14ac:dyDescent="0.3">
      <c r="A17" s="61" t="s">
        <v>86</v>
      </c>
      <c r="C17" s="45">
        <v>3525000</v>
      </c>
    </row>
    <row r="18" spans="1:3" x14ac:dyDescent="0.3">
      <c r="A18" s="60" t="s">
        <v>87</v>
      </c>
      <c r="C18" s="45">
        <v>3525000</v>
      </c>
    </row>
    <row r="19" spans="1:3" x14ac:dyDescent="0.3">
      <c r="A19" s="60"/>
    </row>
    <row r="20" spans="1:3" x14ac:dyDescent="0.3">
      <c r="A20" s="60" t="s">
        <v>88</v>
      </c>
    </row>
    <row r="21" spans="1:3" x14ac:dyDescent="0.3">
      <c r="A21" s="61" t="s">
        <v>89</v>
      </c>
      <c r="B21">
        <v>2</v>
      </c>
      <c r="C21" s="45">
        <v>1000000</v>
      </c>
    </row>
    <row r="22" spans="1:3" x14ac:dyDescent="0.3">
      <c r="A22" s="60" t="s">
        <v>90</v>
      </c>
      <c r="B22">
        <v>2</v>
      </c>
      <c r="C22" s="45">
        <v>1000000</v>
      </c>
    </row>
    <row r="23" spans="1:3" x14ac:dyDescent="0.3">
      <c r="A23" s="60"/>
    </row>
    <row r="24" spans="1:3" x14ac:dyDescent="0.3">
      <c r="A24" s="60" t="s">
        <v>91</v>
      </c>
    </row>
    <row r="25" spans="1:3" x14ac:dyDescent="0.3">
      <c r="A25" s="61" t="s">
        <v>89</v>
      </c>
      <c r="B25">
        <v>1</v>
      </c>
      <c r="C25" s="45">
        <v>1000000</v>
      </c>
    </row>
    <row r="26" spans="1:3" x14ac:dyDescent="0.3">
      <c r="A26" s="60" t="s">
        <v>92</v>
      </c>
      <c r="B26">
        <v>1</v>
      </c>
      <c r="C26" s="45">
        <v>1000000</v>
      </c>
    </row>
    <row r="27" spans="1:3" x14ac:dyDescent="0.3">
      <c r="A27" s="60"/>
    </row>
    <row r="28" spans="1:3" x14ac:dyDescent="0.3">
      <c r="A28" s="44" t="s">
        <v>93</v>
      </c>
      <c r="B28">
        <v>3</v>
      </c>
      <c r="C28" s="45">
        <v>5525000</v>
      </c>
    </row>
    <row r="29" spans="1:3" x14ac:dyDescent="0.3">
      <c r="A29" s="44"/>
    </row>
    <row r="30" spans="1:3" x14ac:dyDescent="0.3">
      <c r="A30" s="44" t="s">
        <v>94</v>
      </c>
      <c r="B30">
        <v>17</v>
      </c>
      <c r="C30" s="45">
        <v>41025000</v>
      </c>
    </row>
    <row r="31" spans="1:3" x14ac:dyDescent="0.3">
      <c r="C31"/>
    </row>
    <row r="32" spans="1:3" x14ac:dyDescent="0.3">
      <c r="C32"/>
    </row>
    <row r="33" spans="3:3" x14ac:dyDescent="0.3">
      <c r="C33"/>
    </row>
    <row r="34" spans="3:3" x14ac:dyDescent="0.3">
      <c r="C34"/>
    </row>
    <row r="35" spans="3:3" x14ac:dyDescent="0.3">
      <c r="C35"/>
    </row>
    <row r="36" spans="3:3" x14ac:dyDescent="0.3">
      <c r="C36"/>
    </row>
    <row r="37" spans="3:3" x14ac:dyDescent="0.3">
      <c r="C37"/>
    </row>
    <row r="38" spans="3:3" x14ac:dyDescent="0.3">
      <c r="C38"/>
    </row>
    <row r="39" spans="3:3" x14ac:dyDescent="0.3">
      <c r="C39"/>
    </row>
    <row r="40" spans="3:3" x14ac:dyDescent="0.3">
      <c r="C40"/>
    </row>
    <row r="41" spans="3:3" x14ac:dyDescent="0.3">
      <c r="C41"/>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D0885-14D8-42E1-9EDC-D814670768E3}">
  <sheetPr codeName="Sheet6">
    <tabColor theme="7" tint="-0.249977111117893"/>
  </sheetPr>
  <dimension ref="A1:S214"/>
  <sheetViews>
    <sheetView topLeftCell="H1" workbookViewId="0">
      <selection activeCell="H17" sqref="H17"/>
    </sheetView>
  </sheetViews>
  <sheetFormatPr defaultRowHeight="14.4" x14ac:dyDescent="0.3"/>
  <cols>
    <col min="1" max="1" width="22.44140625" customWidth="1"/>
    <col min="2" max="2" width="23.33203125" customWidth="1"/>
    <col min="3" max="3" width="19.109375" customWidth="1"/>
    <col min="4" max="4" width="20.88671875" customWidth="1"/>
    <col min="5" max="5" width="26.33203125" customWidth="1"/>
    <col min="6" max="6" width="24.109375" bestFit="1" customWidth="1"/>
    <col min="7" max="15" width="19" customWidth="1"/>
    <col min="16" max="16" width="22.33203125" customWidth="1"/>
    <col min="17" max="17" width="15.44140625" customWidth="1"/>
    <col min="18" max="18" width="20.88671875" customWidth="1"/>
    <col min="19" max="19" width="13.88671875" bestFit="1" customWidth="1"/>
  </cols>
  <sheetData>
    <row r="1" spans="1:19" x14ac:dyDescent="0.3">
      <c r="A1" t="s">
        <v>95</v>
      </c>
      <c r="B1" t="s">
        <v>96</v>
      </c>
      <c r="C1" t="s">
        <v>97</v>
      </c>
      <c r="D1" t="s">
        <v>98</v>
      </c>
      <c r="E1" t="s">
        <v>99</v>
      </c>
      <c r="F1" t="s">
        <v>100</v>
      </c>
      <c r="G1" t="s">
        <v>101</v>
      </c>
      <c r="H1" t="s">
        <v>102</v>
      </c>
      <c r="I1" t="s">
        <v>103</v>
      </c>
      <c r="J1" t="s">
        <v>104</v>
      </c>
      <c r="K1" t="s">
        <v>105</v>
      </c>
      <c r="L1" t="s">
        <v>106</v>
      </c>
      <c r="M1" t="s">
        <v>107</v>
      </c>
      <c r="N1" t="s">
        <v>108</v>
      </c>
      <c r="O1" t="s">
        <v>109</v>
      </c>
      <c r="P1" t="s">
        <v>110</v>
      </c>
      <c r="Q1" t="s">
        <v>111</v>
      </c>
      <c r="R1" t="s">
        <v>112</v>
      </c>
      <c r="S1" t="s">
        <v>113</v>
      </c>
    </row>
    <row r="2" spans="1:19" x14ac:dyDescent="0.3">
      <c r="A2" t="s">
        <v>96</v>
      </c>
      <c r="B2" t="s">
        <v>97</v>
      </c>
      <c r="C2" t="s">
        <v>114</v>
      </c>
      <c r="D2" t="s">
        <v>115</v>
      </c>
      <c r="E2" t="s">
        <v>116</v>
      </c>
      <c r="F2" t="s">
        <v>101</v>
      </c>
      <c r="G2" t="s">
        <v>117</v>
      </c>
      <c r="H2" t="s">
        <v>118</v>
      </c>
      <c r="I2" t="s">
        <v>118</v>
      </c>
      <c r="J2" t="s">
        <v>118</v>
      </c>
      <c r="K2" t="s">
        <v>118</v>
      </c>
      <c r="L2" t="s">
        <v>119</v>
      </c>
      <c r="M2" t="s">
        <v>118</v>
      </c>
      <c r="N2" t="s">
        <v>120</v>
      </c>
      <c r="O2" t="s">
        <v>85</v>
      </c>
      <c r="P2" t="s">
        <v>121</v>
      </c>
      <c r="Q2" t="s">
        <v>11</v>
      </c>
      <c r="R2" t="s">
        <v>11</v>
      </c>
      <c r="S2" t="s">
        <v>11</v>
      </c>
    </row>
    <row r="3" spans="1:19" x14ac:dyDescent="0.3">
      <c r="A3" t="s">
        <v>100</v>
      </c>
      <c r="B3" t="s">
        <v>98</v>
      </c>
      <c r="C3" t="s">
        <v>122</v>
      </c>
      <c r="D3" t="s">
        <v>123</v>
      </c>
      <c r="E3" t="s">
        <v>124</v>
      </c>
      <c r="F3" t="s">
        <v>102</v>
      </c>
      <c r="G3" t="s">
        <v>125</v>
      </c>
      <c r="H3" t="s">
        <v>125</v>
      </c>
      <c r="I3" t="s">
        <v>126</v>
      </c>
      <c r="J3" t="s">
        <v>127</v>
      </c>
      <c r="K3" t="s">
        <v>128</v>
      </c>
      <c r="L3" t="s">
        <v>126</v>
      </c>
      <c r="M3" t="s">
        <v>129</v>
      </c>
      <c r="N3" t="s">
        <v>130</v>
      </c>
      <c r="O3" t="s">
        <v>117</v>
      </c>
      <c r="P3" t="s">
        <v>131</v>
      </c>
    </row>
    <row r="4" spans="1:19" x14ac:dyDescent="0.3">
      <c r="A4" t="s">
        <v>110</v>
      </c>
      <c r="B4" t="s">
        <v>99</v>
      </c>
      <c r="C4" t="s">
        <v>132</v>
      </c>
      <c r="D4" t="s">
        <v>133</v>
      </c>
      <c r="E4" t="s">
        <v>134</v>
      </c>
      <c r="F4" t="s">
        <v>103</v>
      </c>
      <c r="G4" t="s">
        <v>135</v>
      </c>
      <c r="H4" t="s">
        <v>136</v>
      </c>
      <c r="I4" t="s">
        <v>117</v>
      </c>
      <c r="J4" t="s">
        <v>137</v>
      </c>
      <c r="K4" t="s">
        <v>138</v>
      </c>
      <c r="L4" t="s">
        <v>139</v>
      </c>
      <c r="M4" t="s">
        <v>140</v>
      </c>
      <c r="N4" t="s">
        <v>141</v>
      </c>
      <c r="O4" t="s">
        <v>142</v>
      </c>
      <c r="P4" t="s">
        <v>143</v>
      </c>
    </row>
    <row r="5" spans="1:19" x14ac:dyDescent="0.3">
      <c r="A5" t="s">
        <v>111</v>
      </c>
      <c r="C5" t="s">
        <v>144</v>
      </c>
      <c r="D5" t="s">
        <v>145</v>
      </c>
      <c r="E5" t="s">
        <v>146</v>
      </c>
      <c r="F5" t="s">
        <v>104</v>
      </c>
      <c r="G5" t="s">
        <v>147</v>
      </c>
      <c r="H5" t="s">
        <v>147</v>
      </c>
      <c r="I5" t="s">
        <v>148</v>
      </c>
      <c r="J5" t="s">
        <v>125</v>
      </c>
      <c r="K5" t="s">
        <v>147</v>
      </c>
      <c r="L5" t="s">
        <v>149</v>
      </c>
      <c r="M5" t="s">
        <v>125</v>
      </c>
      <c r="N5" t="s">
        <v>147</v>
      </c>
      <c r="O5" t="s">
        <v>141</v>
      </c>
      <c r="P5" t="s">
        <v>150</v>
      </c>
    </row>
    <row r="6" spans="1:19" x14ac:dyDescent="0.3">
      <c r="A6" t="s">
        <v>112</v>
      </c>
      <c r="C6" t="s">
        <v>151</v>
      </c>
      <c r="D6" t="s">
        <v>116</v>
      </c>
      <c r="E6" t="s">
        <v>152</v>
      </c>
      <c r="F6" t="s">
        <v>105</v>
      </c>
      <c r="G6" t="s">
        <v>153</v>
      </c>
      <c r="H6" t="s">
        <v>153</v>
      </c>
      <c r="I6" t="s">
        <v>154</v>
      </c>
      <c r="J6" t="s">
        <v>155</v>
      </c>
      <c r="K6" t="s">
        <v>153</v>
      </c>
      <c r="L6" t="s">
        <v>141</v>
      </c>
      <c r="M6" t="s">
        <v>156</v>
      </c>
      <c r="N6" t="s">
        <v>153</v>
      </c>
      <c r="O6" t="s">
        <v>147</v>
      </c>
      <c r="P6" t="s">
        <v>157</v>
      </c>
    </row>
    <row r="7" spans="1:19" x14ac:dyDescent="0.3">
      <c r="A7" t="s">
        <v>113</v>
      </c>
      <c r="C7" t="s">
        <v>158</v>
      </c>
      <c r="D7" t="s">
        <v>159</v>
      </c>
      <c r="E7" t="s">
        <v>160</v>
      </c>
      <c r="F7" t="s">
        <v>106</v>
      </c>
      <c r="G7" t="s">
        <v>161</v>
      </c>
      <c r="H7" t="s">
        <v>161</v>
      </c>
      <c r="I7" t="s">
        <v>147</v>
      </c>
      <c r="J7" t="s">
        <v>147</v>
      </c>
      <c r="K7" t="s">
        <v>162</v>
      </c>
      <c r="L7" t="s">
        <v>147</v>
      </c>
      <c r="M7" t="s">
        <v>147</v>
      </c>
      <c r="N7" t="s">
        <v>162</v>
      </c>
      <c r="O7" t="s">
        <v>163</v>
      </c>
      <c r="P7" t="s">
        <v>164</v>
      </c>
    </row>
    <row r="8" spans="1:19" x14ac:dyDescent="0.3">
      <c r="C8" t="s">
        <v>165</v>
      </c>
      <c r="D8" t="s">
        <v>166</v>
      </c>
      <c r="E8" t="s">
        <v>167</v>
      </c>
      <c r="F8" t="s">
        <v>108</v>
      </c>
      <c r="G8" t="s">
        <v>162</v>
      </c>
      <c r="H8" t="s">
        <v>168</v>
      </c>
      <c r="I8" t="s">
        <v>153</v>
      </c>
      <c r="J8" t="s">
        <v>153</v>
      </c>
      <c r="K8" t="s">
        <v>169</v>
      </c>
      <c r="L8" t="s">
        <v>153</v>
      </c>
      <c r="M8" t="s">
        <v>153</v>
      </c>
      <c r="N8" t="s">
        <v>170</v>
      </c>
      <c r="O8" t="s">
        <v>153</v>
      </c>
      <c r="P8" t="s">
        <v>171</v>
      </c>
    </row>
    <row r="9" spans="1:19" x14ac:dyDescent="0.3">
      <c r="C9" t="s">
        <v>172</v>
      </c>
      <c r="D9" t="s">
        <v>173</v>
      </c>
      <c r="E9" t="s">
        <v>174</v>
      </c>
      <c r="F9" t="s">
        <v>107</v>
      </c>
      <c r="G9" t="s">
        <v>175</v>
      </c>
      <c r="H9" t="s">
        <v>162</v>
      </c>
      <c r="I9" t="s">
        <v>161</v>
      </c>
      <c r="J9" t="s">
        <v>161</v>
      </c>
      <c r="K9" t="s">
        <v>176</v>
      </c>
      <c r="L9" t="s">
        <v>161</v>
      </c>
      <c r="M9" t="s">
        <v>161</v>
      </c>
      <c r="N9" t="s">
        <v>176</v>
      </c>
      <c r="O9" t="s">
        <v>161</v>
      </c>
      <c r="P9" t="s">
        <v>177</v>
      </c>
    </row>
    <row r="10" spans="1:19" x14ac:dyDescent="0.3">
      <c r="C10" t="s">
        <v>178</v>
      </c>
      <c r="D10" t="s">
        <v>179</v>
      </c>
      <c r="F10" t="s">
        <v>109</v>
      </c>
      <c r="G10" t="s">
        <v>180</v>
      </c>
      <c r="H10" t="s">
        <v>175</v>
      </c>
      <c r="I10" t="s">
        <v>181</v>
      </c>
      <c r="J10" t="s">
        <v>162</v>
      </c>
      <c r="K10" t="s">
        <v>182</v>
      </c>
      <c r="L10" t="s">
        <v>162</v>
      </c>
      <c r="M10" t="s">
        <v>162</v>
      </c>
      <c r="N10" t="s">
        <v>182</v>
      </c>
      <c r="O10" t="s">
        <v>183</v>
      </c>
      <c r="P10" t="s">
        <v>184</v>
      </c>
    </row>
    <row r="11" spans="1:19" x14ac:dyDescent="0.3">
      <c r="C11" t="s">
        <v>185</v>
      </c>
      <c r="D11" t="s">
        <v>124</v>
      </c>
      <c r="G11" t="s">
        <v>176</v>
      </c>
      <c r="H11" t="s">
        <v>176</v>
      </c>
      <c r="I11" t="s">
        <v>186</v>
      </c>
      <c r="J11" t="s">
        <v>187</v>
      </c>
      <c r="K11" t="s">
        <v>188</v>
      </c>
      <c r="L11" t="s">
        <v>189</v>
      </c>
      <c r="M11" t="s">
        <v>190</v>
      </c>
      <c r="N11" t="s">
        <v>191</v>
      </c>
      <c r="O11" t="s">
        <v>162</v>
      </c>
      <c r="P11" t="s">
        <v>192</v>
      </c>
    </row>
    <row r="12" spans="1:19" x14ac:dyDescent="0.3">
      <c r="C12" t="s">
        <v>193</v>
      </c>
      <c r="D12" t="s">
        <v>134</v>
      </c>
      <c r="G12" t="s">
        <v>194</v>
      </c>
      <c r="H12" t="s">
        <v>195</v>
      </c>
      <c r="I12" t="s">
        <v>176</v>
      </c>
      <c r="J12" t="s">
        <v>176</v>
      </c>
      <c r="L12" t="s">
        <v>176</v>
      </c>
      <c r="M12" t="s">
        <v>176</v>
      </c>
      <c r="O12" t="s">
        <v>176</v>
      </c>
      <c r="P12" t="s">
        <v>196</v>
      </c>
    </row>
    <row r="13" spans="1:19" x14ac:dyDescent="0.3">
      <c r="C13" t="s">
        <v>197</v>
      </c>
      <c r="D13" t="s">
        <v>146</v>
      </c>
      <c r="G13" t="s">
        <v>198</v>
      </c>
      <c r="I13" t="s">
        <v>195</v>
      </c>
      <c r="J13" t="s">
        <v>199</v>
      </c>
      <c r="O13" t="s">
        <v>200</v>
      </c>
      <c r="P13" t="s">
        <v>201</v>
      </c>
    </row>
    <row r="14" spans="1:19" x14ac:dyDescent="0.3">
      <c r="C14" t="s">
        <v>202</v>
      </c>
      <c r="D14" t="s">
        <v>152</v>
      </c>
      <c r="I14" t="s">
        <v>203</v>
      </c>
      <c r="J14" t="s">
        <v>198</v>
      </c>
      <c r="P14" t="s">
        <v>204</v>
      </c>
    </row>
    <row r="15" spans="1:19" x14ac:dyDescent="0.3">
      <c r="C15" t="s">
        <v>116</v>
      </c>
      <c r="D15" t="s">
        <v>205</v>
      </c>
      <c r="P15" t="s">
        <v>206</v>
      </c>
    </row>
    <row r="16" spans="1:19" x14ac:dyDescent="0.3">
      <c r="C16" t="s">
        <v>207</v>
      </c>
      <c r="D16" t="s">
        <v>208</v>
      </c>
      <c r="P16" t="s">
        <v>209</v>
      </c>
    </row>
    <row r="17" spans="3:16" x14ac:dyDescent="0.3">
      <c r="C17" t="s">
        <v>210</v>
      </c>
      <c r="D17" t="s">
        <v>211</v>
      </c>
      <c r="P17" t="s">
        <v>212</v>
      </c>
    </row>
    <row r="18" spans="3:16" x14ac:dyDescent="0.3">
      <c r="C18" t="s">
        <v>213</v>
      </c>
      <c r="D18" t="s">
        <v>160</v>
      </c>
      <c r="P18" t="s">
        <v>214</v>
      </c>
    </row>
    <row r="19" spans="3:16" x14ac:dyDescent="0.3">
      <c r="C19" t="s">
        <v>124</v>
      </c>
      <c r="D19" t="s">
        <v>215</v>
      </c>
      <c r="P19" t="s">
        <v>216</v>
      </c>
    </row>
    <row r="20" spans="3:16" x14ac:dyDescent="0.3">
      <c r="C20" t="s">
        <v>134</v>
      </c>
      <c r="D20" t="s">
        <v>217</v>
      </c>
      <c r="P20" t="s">
        <v>218</v>
      </c>
    </row>
    <row r="21" spans="3:16" x14ac:dyDescent="0.3">
      <c r="C21" t="s">
        <v>146</v>
      </c>
      <c r="D21" t="s">
        <v>219</v>
      </c>
      <c r="P21" t="s">
        <v>220</v>
      </c>
    </row>
    <row r="22" spans="3:16" x14ac:dyDescent="0.3">
      <c r="C22" t="s">
        <v>221</v>
      </c>
      <c r="D22" t="s">
        <v>222</v>
      </c>
      <c r="P22" t="s">
        <v>223</v>
      </c>
    </row>
    <row r="23" spans="3:16" x14ac:dyDescent="0.3">
      <c r="C23" t="s">
        <v>152</v>
      </c>
      <c r="D23" t="s">
        <v>224</v>
      </c>
      <c r="P23" t="s">
        <v>225</v>
      </c>
    </row>
    <row r="24" spans="3:16" x14ac:dyDescent="0.3">
      <c r="C24" t="s">
        <v>226</v>
      </c>
      <c r="D24" t="s">
        <v>227</v>
      </c>
      <c r="P24" t="s">
        <v>228</v>
      </c>
    </row>
    <row r="25" spans="3:16" x14ac:dyDescent="0.3">
      <c r="C25" t="s">
        <v>229</v>
      </c>
      <c r="D25" t="s">
        <v>230</v>
      </c>
      <c r="P25" t="s">
        <v>231</v>
      </c>
    </row>
    <row r="26" spans="3:16" x14ac:dyDescent="0.3">
      <c r="C26" t="s">
        <v>232</v>
      </c>
      <c r="D26" t="s">
        <v>233</v>
      </c>
      <c r="P26" t="s">
        <v>234</v>
      </c>
    </row>
    <row r="27" spans="3:16" x14ac:dyDescent="0.3">
      <c r="C27" t="s">
        <v>235</v>
      </c>
      <c r="D27" t="s">
        <v>236</v>
      </c>
      <c r="P27" t="s">
        <v>237</v>
      </c>
    </row>
    <row r="28" spans="3:16" x14ac:dyDescent="0.3">
      <c r="C28" t="s">
        <v>238</v>
      </c>
      <c r="D28" t="s">
        <v>239</v>
      </c>
      <c r="P28" t="s">
        <v>240</v>
      </c>
    </row>
    <row r="29" spans="3:16" x14ac:dyDescent="0.3">
      <c r="C29" t="s">
        <v>241</v>
      </c>
      <c r="D29" t="s">
        <v>167</v>
      </c>
      <c r="P29" t="s">
        <v>242</v>
      </c>
    </row>
    <row r="30" spans="3:16" x14ac:dyDescent="0.3">
      <c r="C30" t="s">
        <v>243</v>
      </c>
      <c r="D30" t="s">
        <v>244</v>
      </c>
      <c r="P30" t="s">
        <v>245</v>
      </c>
    </row>
    <row r="31" spans="3:16" x14ac:dyDescent="0.3">
      <c r="C31" t="s">
        <v>246</v>
      </c>
      <c r="D31" t="s">
        <v>247</v>
      </c>
      <c r="P31" t="s">
        <v>248</v>
      </c>
    </row>
    <row r="32" spans="3:16" x14ac:dyDescent="0.3">
      <c r="C32" t="s">
        <v>249</v>
      </c>
      <c r="D32" t="s">
        <v>174</v>
      </c>
      <c r="P32" t="s">
        <v>250</v>
      </c>
    </row>
    <row r="33" spans="3:16" x14ac:dyDescent="0.3">
      <c r="C33" t="s">
        <v>251</v>
      </c>
      <c r="D33" t="s">
        <v>252</v>
      </c>
      <c r="P33" t="s">
        <v>253</v>
      </c>
    </row>
    <row r="34" spans="3:16" x14ac:dyDescent="0.3">
      <c r="C34" t="s">
        <v>254</v>
      </c>
      <c r="D34" t="s">
        <v>255</v>
      </c>
      <c r="P34" t="s">
        <v>256</v>
      </c>
    </row>
    <row r="35" spans="3:16" x14ac:dyDescent="0.3">
      <c r="C35" t="s">
        <v>257</v>
      </c>
      <c r="D35" t="s">
        <v>258</v>
      </c>
      <c r="P35" t="s">
        <v>259</v>
      </c>
    </row>
    <row r="36" spans="3:16" x14ac:dyDescent="0.3">
      <c r="C36" t="s">
        <v>260</v>
      </c>
      <c r="D36" t="s">
        <v>261</v>
      </c>
      <c r="P36" t="s">
        <v>262</v>
      </c>
    </row>
    <row r="37" spans="3:16" x14ac:dyDescent="0.3">
      <c r="C37" t="s">
        <v>263</v>
      </c>
      <c r="D37" t="s">
        <v>264</v>
      </c>
      <c r="P37" t="s">
        <v>265</v>
      </c>
    </row>
    <row r="38" spans="3:16" x14ac:dyDescent="0.3">
      <c r="C38" t="s">
        <v>266</v>
      </c>
      <c r="D38" t="s">
        <v>267</v>
      </c>
      <c r="P38" t="s">
        <v>268</v>
      </c>
    </row>
    <row r="39" spans="3:16" x14ac:dyDescent="0.3">
      <c r="C39" t="s">
        <v>269</v>
      </c>
      <c r="D39" t="s">
        <v>270</v>
      </c>
      <c r="P39" t="s">
        <v>271</v>
      </c>
    </row>
    <row r="40" spans="3:16" x14ac:dyDescent="0.3">
      <c r="C40" t="s">
        <v>272</v>
      </c>
      <c r="D40" t="s">
        <v>273</v>
      </c>
      <c r="P40" t="s">
        <v>274</v>
      </c>
    </row>
    <row r="41" spans="3:16" x14ac:dyDescent="0.3">
      <c r="C41" t="s">
        <v>272</v>
      </c>
      <c r="D41" t="s">
        <v>275</v>
      </c>
      <c r="P41" t="s">
        <v>276</v>
      </c>
    </row>
    <row r="42" spans="3:16" x14ac:dyDescent="0.3">
      <c r="C42" t="s">
        <v>277</v>
      </c>
      <c r="D42" t="s">
        <v>278</v>
      </c>
      <c r="P42" t="s">
        <v>279</v>
      </c>
    </row>
    <row r="43" spans="3:16" x14ac:dyDescent="0.3">
      <c r="C43" t="s">
        <v>280</v>
      </c>
      <c r="D43" t="s">
        <v>281</v>
      </c>
      <c r="P43" t="s">
        <v>282</v>
      </c>
    </row>
    <row r="44" spans="3:16" x14ac:dyDescent="0.3">
      <c r="C44" t="s">
        <v>283</v>
      </c>
      <c r="D44" t="s">
        <v>284</v>
      </c>
      <c r="P44" t="s">
        <v>285</v>
      </c>
    </row>
    <row r="45" spans="3:16" x14ac:dyDescent="0.3">
      <c r="C45" t="s">
        <v>286</v>
      </c>
      <c r="D45" t="s">
        <v>287</v>
      </c>
    </row>
    <row r="46" spans="3:16" x14ac:dyDescent="0.3">
      <c r="C46" t="s">
        <v>288</v>
      </c>
      <c r="D46" t="s">
        <v>289</v>
      </c>
    </row>
    <row r="47" spans="3:16" x14ac:dyDescent="0.3">
      <c r="C47" t="s">
        <v>290</v>
      </c>
      <c r="D47" t="s">
        <v>291</v>
      </c>
    </row>
    <row r="48" spans="3:16" x14ac:dyDescent="0.3">
      <c r="C48" t="s">
        <v>160</v>
      </c>
      <c r="D48" t="s">
        <v>292</v>
      </c>
    </row>
    <row r="49" spans="3:4" x14ac:dyDescent="0.3">
      <c r="C49" t="s">
        <v>293</v>
      </c>
      <c r="D49" t="s">
        <v>294</v>
      </c>
    </row>
    <row r="50" spans="3:4" x14ac:dyDescent="0.3">
      <c r="C50" t="s">
        <v>295</v>
      </c>
      <c r="D50" t="s">
        <v>296</v>
      </c>
    </row>
    <row r="51" spans="3:4" x14ac:dyDescent="0.3">
      <c r="C51" t="s">
        <v>297</v>
      </c>
      <c r="D51" t="s">
        <v>298</v>
      </c>
    </row>
    <row r="52" spans="3:4" x14ac:dyDescent="0.3">
      <c r="C52" t="s">
        <v>299</v>
      </c>
      <c r="D52" t="s">
        <v>300</v>
      </c>
    </row>
    <row r="53" spans="3:4" x14ac:dyDescent="0.3">
      <c r="C53" t="s">
        <v>301</v>
      </c>
      <c r="D53" t="s">
        <v>302</v>
      </c>
    </row>
    <row r="54" spans="3:4" x14ac:dyDescent="0.3">
      <c r="C54" t="s">
        <v>303</v>
      </c>
    </row>
    <row r="55" spans="3:4" x14ac:dyDescent="0.3">
      <c r="C55" t="s">
        <v>304</v>
      </c>
    </row>
    <row r="56" spans="3:4" x14ac:dyDescent="0.3">
      <c r="C56" t="s">
        <v>305</v>
      </c>
    </row>
    <row r="57" spans="3:4" x14ac:dyDescent="0.3">
      <c r="C57" t="s">
        <v>306</v>
      </c>
    </row>
    <row r="58" spans="3:4" x14ac:dyDescent="0.3">
      <c r="C58" t="s">
        <v>307</v>
      </c>
    </row>
    <row r="59" spans="3:4" x14ac:dyDescent="0.3">
      <c r="C59" t="s">
        <v>308</v>
      </c>
    </row>
    <row r="60" spans="3:4" x14ac:dyDescent="0.3">
      <c r="C60" t="s">
        <v>309</v>
      </c>
    </row>
    <row r="61" spans="3:4" x14ac:dyDescent="0.3">
      <c r="C61" t="s">
        <v>310</v>
      </c>
    </row>
    <row r="62" spans="3:4" x14ac:dyDescent="0.3">
      <c r="C62" t="s">
        <v>311</v>
      </c>
    </row>
    <row r="63" spans="3:4" x14ac:dyDescent="0.3">
      <c r="C63" t="s">
        <v>312</v>
      </c>
    </row>
    <row r="64" spans="3:4" x14ac:dyDescent="0.3">
      <c r="C64" t="s">
        <v>313</v>
      </c>
    </row>
    <row r="65" spans="3:3" x14ac:dyDescent="0.3">
      <c r="C65" t="s">
        <v>314</v>
      </c>
    </row>
    <row r="66" spans="3:3" x14ac:dyDescent="0.3">
      <c r="C66" t="s">
        <v>315</v>
      </c>
    </row>
    <row r="67" spans="3:3" x14ac:dyDescent="0.3">
      <c r="C67" t="s">
        <v>316</v>
      </c>
    </row>
    <row r="68" spans="3:3" x14ac:dyDescent="0.3">
      <c r="C68" t="s">
        <v>317</v>
      </c>
    </row>
    <row r="69" spans="3:3" x14ac:dyDescent="0.3">
      <c r="C69" t="s">
        <v>318</v>
      </c>
    </row>
    <row r="70" spans="3:3" x14ac:dyDescent="0.3">
      <c r="C70" t="s">
        <v>319</v>
      </c>
    </row>
    <row r="71" spans="3:3" x14ac:dyDescent="0.3">
      <c r="C71" t="s">
        <v>320</v>
      </c>
    </row>
    <row r="72" spans="3:3" x14ac:dyDescent="0.3">
      <c r="C72" t="s">
        <v>321</v>
      </c>
    </row>
    <row r="73" spans="3:3" x14ac:dyDescent="0.3">
      <c r="C73" t="s">
        <v>322</v>
      </c>
    </row>
    <row r="74" spans="3:3" x14ac:dyDescent="0.3">
      <c r="C74" t="s">
        <v>323</v>
      </c>
    </row>
    <row r="75" spans="3:3" x14ac:dyDescent="0.3">
      <c r="C75" t="s">
        <v>324</v>
      </c>
    </row>
    <row r="76" spans="3:3" x14ac:dyDescent="0.3">
      <c r="C76" t="s">
        <v>325</v>
      </c>
    </row>
    <row r="77" spans="3:3" x14ac:dyDescent="0.3">
      <c r="C77" t="s">
        <v>326</v>
      </c>
    </row>
    <row r="78" spans="3:3" x14ac:dyDescent="0.3">
      <c r="C78" t="s">
        <v>327</v>
      </c>
    </row>
    <row r="79" spans="3:3" x14ac:dyDescent="0.3">
      <c r="C79" t="s">
        <v>328</v>
      </c>
    </row>
    <row r="80" spans="3:3" x14ac:dyDescent="0.3">
      <c r="C80" t="s">
        <v>329</v>
      </c>
    </row>
    <row r="81" spans="3:3" x14ac:dyDescent="0.3">
      <c r="C81" t="s">
        <v>330</v>
      </c>
    </row>
    <row r="82" spans="3:3" x14ac:dyDescent="0.3">
      <c r="C82" t="s">
        <v>331</v>
      </c>
    </row>
    <row r="83" spans="3:3" x14ac:dyDescent="0.3">
      <c r="C83" t="s">
        <v>332</v>
      </c>
    </row>
    <row r="84" spans="3:3" x14ac:dyDescent="0.3">
      <c r="C84" t="s">
        <v>333</v>
      </c>
    </row>
    <row r="85" spans="3:3" x14ac:dyDescent="0.3">
      <c r="C85" t="s">
        <v>334</v>
      </c>
    </row>
    <row r="86" spans="3:3" x14ac:dyDescent="0.3">
      <c r="C86" t="s">
        <v>335</v>
      </c>
    </row>
    <row r="87" spans="3:3" x14ac:dyDescent="0.3">
      <c r="C87" t="s">
        <v>336</v>
      </c>
    </row>
    <row r="88" spans="3:3" x14ac:dyDescent="0.3">
      <c r="C88" t="s">
        <v>337</v>
      </c>
    </row>
    <row r="89" spans="3:3" x14ac:dyDescent="0.3">
      <c r="C89" t="s">
        <v>338</v>
      </c>
    </row>
    <row r="90" spans="3:3" x14ac:dyDescent="0.3">
      <c r="C90" t="s">
        <v>339</v>
      </c>
    </row>
    <row r="91" spans="3:3" x14ac:dyDescent="0.3">
      <c r="C91" t="s">
        <v>340</v>
      </c>
    </row>
    <row r="92" spans="3:3" x14ac:dyDescent="0.3">
      <c r="C92" t="s">
        <v>341</v>
      </c>
    </row>
    <row r="93" spans="3:3" x14ac:dyDescent="0.3">
      <c r="C93" t="s">
        <v>342</v>
      </c>
    </row>
    <row r="94" spans="3:3" x14ac:dyDescent="0.3">
      <c r="C94" t="s">
        <v>343</v>
      </c>
    </row>
    <row r="95" spans="3:3" x14ac:dyDescent="0.3">
      <c r="C95" t="s">
        <v>344</v>
      </c>
    </row>
    <row r="96" spans="3:3" x14ac:dyDescent="0.3">
      <c r="C96" t="s">
        <v>345</v>
      </c>
    </row>
    <row r="97" spans="3:3" x14ac:dyDescent="0.3">
      <c r="C97" t="s">
        <v>346</v>
      </c>
    </row>
    <row r="98" spans="3:3" x14ac:dyDescent="0.3">
      <c r="C98" t="s">
        <v>347</v>
      </c>
    </row>
    <row r="99" spans="3:3" x14ac:dyDescent="0.3">
      <c r="C99" t="s">
        <v>348</v>
      </c>
    </row>
    <row r="100" spans="3:3" x14ac:dyDescent="0.3">
      <c r="C100" t="s">
        <v>349</v>
      </c>
    </row>
    <row r="101" spans="3:3" x14ac:dyDescent="0.3">
      <c r="C101" t="s">
        <v>350</v>
      </c>
    </row>
    <row r="102" spans="3:3" x14ac:dyDescent="0.3">
      <c r="C102" t="s">
        <v>351</v>
      </c>
    </row>
    <row r="103" spans="3:3" x14ac:dyDescent="0.3">
      <c r="C103" t="s">
        <v>352</v>
      </c>
    </row>
    <row r="104" spans="3:3" x14ac:dyDescent="0.3">
      <c r="C104" t="s">
        <v>167</v>
      </c>
    </row>
    <row r="105" spans="3:3" x14ac:dyDescent="0.3">
      <c r="C105" t="s">
        <v>353</v>
      </c>
    </row>
    <row r="106" spans="3:3" x14ac:dyDescent="0.3">
      <c r="C106" t="s">
        <v>354</v>
      </c>
    </row>
    <row r="107" spans="3:3" x14ac:dyDescent="0.3">
      <c r="C107" t="s">
        <v>355</v>
      </c>
    </row>
    <row r="108" spans="3:3" x14ac:dyDescent="0.3">
      <c r="C108" t="s">
        <v>356</v>
      </c>
    </row>
    <row r="109" spans="3:3" x14ac:dyDescent="0.3">
      <c r="C109" t="s">
        <v>357</v>
      </c>
    </row>
    <row r="110" spans="3:3" x14ac:dyDescent="0.3">
      <c r="C110" t="s">
        <v>358</v>
      </c>
    </row>
    <row r="111" spans="3:3" x14ac:dyDescent="0.3">
      <c r="C111" t="s">
        <v>359</v>
      </c>
    </row>
    <row r="112" spans="3:3" x14ac:dyDescent="0.3">
      <c r="C112" t="s">
        <v>360</v>
      </c>
    </row>
    <row r="113" spans="3:3" x14ac:dyDescent="0.3">
      <c r="C113" t="s">
        <v>361</v>
      </c>
    </row>
    <row r="114" spans="3:3" x14ac:dyDescent="0.3">
      <c r="C114" t="s">
        <v>362</v>
      </c>
    </row>
    <row r="115" spans="3:3" x14ac:dyDescent="0.3">
      <c r="C115" t="s">
        <v>363</v>
      </c>
    </row>
    <row r="116" spans="3:3" x14ac:dyDescent="0.3">
      <c r="C116" t="s">
        <v>364</v>
      </c>
    </row>
    <row r="117" spans="3:3" x14ac:dyDescent="0.3">
      <c r="C117" t="s">
        <v>365</v>
      </c>
    </row>
    <row r="118" spans="3:3" x14ac:dyDescent="0.3">
      <c r="C118" t="s">
        <v>366</v>
      </c>
    </row>
    <row r="119" spans="3:3" x14ac:dyDescent="0.3">
      <c r="C119" t="s">
        <v>367</v>
      </c>
    </row>
    <row r="120" spans="3:3" x14ac:dyDescent="0.3">
      <c r="C120" t="s">
        <v>368</v>
      </c>
    </row>
    <row r="121" spans="3:3" x14ac:dyDescent="0.3">
      <c r="C121" t="s">
        <v>369</v>
      </c>
    </row>
    <row r="122" spans="3:3" x14ac:dyDescent="0.3">
      <c r="C122" t="s">
        <v>370</v>
      </c>
    </row>
    <row r="123" spans="3:3" x14ac:dyDescent="0.3">
      <c r="C123" t="s">
        <v>371</v>
      </c>
    </row>
    <row r="124" spans="3:3" x14ac:dyDescent="0.3">
      <c r="C124" t="s">
        <v>372</v>
      </c>
    </row>
    <row r="125" spans="3:3" x14ac:dyDescent="0.3">
      <c r="C125" t="s">
        <v>373</v>
      </c>
    </row>
    <row r="126" spans="3:3" x14ac:dyDescent="0.3">
      <c r="C126" t="s">
        <v>374</v>
      </c>
    </row>
    <row r="127" spans="3:3" x14ac:dyDescent="0.3">
      <c r="C127" t="s">
        <v>375</v>
      </c>
    </row>
    <row r="128" spans="3:3" x14ac:dyDescent="0.3">
      <c r="C128" t="s">
        <v>376</v>
      </c>
    </row>
    <row r="129" spans="3:3" x14ac:dyDescent="0.3">
      <c r="C129" t="s">
        <v>377</v>
      </c>
    </row>
    <row r="130" spans="3:3" x14ac:dyDescent="0.3">
      <c r="C130" t="s">
        <v>378</v>
      </c>
    </row>
    <row r="131" spans="3:3" x14ac:dyDescent="0.3">
      <c r="C131" t="s">
        <v>379</v>
      </c>
    </row>
    <row r="132" spans="3:3" x14ac:dyDescent="0.3">
      <c r="C132" t="s">
        <v>380</v>
      </c>
    </row>
    <row r="133" spans="3:3" x14ac:dyDescent="0.3">
      <c r="C133" t="s">
        <v>381</v>
      </c>
    </row>
    <row r="134" spans="3:3" x14ac:dyDescent="0.3">
      <c r="C134" t="s">
        <v>382</v>
      </c>
    </row>
    <row r="135" spans="3:3" x14ac:dyDescent="0.3">
      <c r="C135" t="s">
        <v>383</v>
      </c>
    </row>
    <row r="136" spans="3:3" x14ac:dyDescent="0.3">
      <c r="C136" t="s">
        <v>384</v>
      </c>
    </row>
    <row r="137" spans="3:3" x14ac:dyDescent="0.3">
      <c r="C137" t="s">
        <v>385</v>
      </c>
    </row>
    <row r="138" spans="3:3" x14ac:dyDescent="0.3">
      <c r="C138" t="s">
        <v>386</v>
      </c>
    </row>
    <row r="139" spans="3:3" x14ac:dyDescent="0.3">
      <c r="C139" t="s">
        <v>387</v>
      </c>
    </row>
    <row r="140" spans="3:3" x14ac:dyDescent="0.3">
      <c r="C140" t="s">
        <v>388</v>
      </c>
    </row>
    <row r="141" spans="3:3" x14ac:dyDescent="0.3">
      <c r="C141" t="s">
        <v>389</v>
      </c>
    </row>
    <row r="142" spans="3:3" x14ac:dyDescent="0.3">
      <c r="C142" t="s">
        <v>390</v>
      </c>
    </row>
    <row r="143" spans="3:3" x14ac:dyDescent="0.3">
      <c r="C143" t="s">
        <v>174</v>
      </c>
    </row>
    <row r="144" spans="3:3" x14ac:dyDescent="0.3">
      <c r="C144" t="s">
        <v>391</v>
      </c>
    </row>
    <row r="145" spans="3:3" x14ac:dyDescent="0.3">
      <c r="C145" t="s">
        <v>392</v>
      </c>
    </row>
    <row r="146" spans="3:3" x14ac:dyDescent="0.3">
      <c r="C146" t="s">
        <v>393</v>
      </c>
    </row>
    <row r="147" spans="3:3" x14ac:dyDescent="0.3">
      <c r="C147" t="s">
        <v>394</v>
      </c>
    </row>
    <row r="148" spans="3:3" x14ac:dyDescent="0.3">
      <c r="C148" t="s">
        <v>395</v>
      </c>
    </row>
    <row r="149" spans="3:3" x14ac:dyDescent="0.3">
      <c r="C149" t="s">
        <v>396</v>
      </c>
    </row>
    <row r="150" spans="3:3" x14ac:dyDescent="0.3">
      <c r="C150" t="s">
        <v>397</v>
      </c>
    </row>
    <row r="151" spans="3:3" x14ac:dyDescent="0.3">
      <c r="C151" t="s">
        <v>398</v>
      </c>
    </row>
    <row r="152" spans="3:3" x14ac:dyDescent="0.3">
      <c r="C152" t="s">
        <v>399</v>
      </c>
    </row>
    <row r="153" spans="3:3" x14ac:dyDescent="0.3">
      <c r="C153" t="s">
        <v>400</v>
      </c>
    </row>
    <row r="154" spans="3:3" x14ac:dyDescent="0.3">
      <c r="C154" t="s">
        <v>401</v>
      </c>
    </row>
    <row r="155" spans="3:3" x14ac:dyDescent="0.3">
      <c r="C155" t="s">
        <v>402</v>
      </c>
    </row>
    <row r="156" spans="3:3" x14ac:dyDescent="0.3">
      <c r="C156" t="s">
        <v>403</v>
      </c>
    </row>
    <row r="157" spans="3:3" x14ac:dyDescent="0.3">
      <c r="C157" t="s">
        <v>404</v>
      </c>
    </row>
    <row r="158" spans="3:3" x14ac:dyDescent="0.3">
      <c r="C158" t="s">
        <v>405</v>
      </c>
    </row>
    <row r="159" spans="3:3" x14ac:dyDescent="0.3">
      <c r="C159" t="s">
        <v>406</v>
      </c>
    </row>
    <row r="160" spans="3:3" x14ac:dyDescent="0.3">
      <c r="C160" t="s">
        <v>407</v>
      </c>
    </row>
    <row r="161" spans="3:3" x14ac:dyDescent="0.3">
      <c r="C161" t="s">
        <v>408</v>
      </c>
    </row>
    <row r="162" spans="3:3" x14ac:dyDescent="0.3">
      <c r="C162" t="s">
        <v>409</v>
      </c>
    </row>
    <row r="163" spans="3:3" x14ac:dyDescent="0.3">
      <c r="C163" t="s">
        <v>410</v>
      </c>
    </row>
    <row r="164" spans="3:3" x14ac:dyDescent="0.3">
      <c r="C164" t="s">
        <v>411</v>
      </c>
    </row>
    <row r="165" spans="3:3" x14ac:dyDescent="0.3">
      <c r="C165" t="s">
        <v>412</v>
      </c>
    </row>
    <row r="166" spans="3:3" x14ac:dyDescent="0.3">
      <c r="C166" t="s">
        <v>413</v>
      </c>
    </row>
    <row r="167" spans="3:3" x14ac:dyDescent="0.3">
      <c r="C167" t="s">
        <v>414</v>
      </c>
    </row>
    <row r="168" spans="3:3" x14ac:dyDescent="0.3">
      <c r="C168" t="s">
        <v>415</v>
      </c>
    </row>
    <row r="169" spans="3:3" x14ac:dyDescent="0.3">
      <c r="C169" t="s">
        <v>416</v>
      </c>
    </row>
    <row r="170" spans="3:3" x14ac:dyDescent="0.3">
      <c r="C170" t="s">
        <v>417</v>
      </c>
    </row>
    <row r="171" spans="3:3" x14ac:dyDescent="0.3">
      <c r="C171" t="s">
        <v>418</v>
      </c>
    </row>
    <row r="172" spans="3:3" x14ac:dyDescent="0.3">
      <c r="C172" t="s">
        <v>419</v>
      </c>
    </row>
    <row r="173" spans="3:3" x14ac:dyDescent="0.3">
      <c r="C173" t="s">
        <v>420</v>
      </c>
    </row>
    <row r="174" spans="3:3" x14ac:dyDescent="0.3">
      <c r="C174" t="s">
        <v>421</v>
      </c>
    </row>
    <row r="175" spans="3:3" x14ac:dyDescent="0.3">
      <c r="C175" t="s">
        <v>422</v>
      </c>
    </row>
    <row r="176" spans="3:3" x14ac:dyDescent="0.3">
      <c r="C176" t="s">
        <v>423</v>
      </c>
    </row>
    <row r="177" spans="3:3" x14ac:dyDescent="0.3">
      <c r="C177" t="s">
        <v>424</v>
      </c>
    </row>
    <row r="178" spans="3:3" x14ac:dyDescent="0.3">
      <c r="C178" t="s">
        <v>425</v>
      </c>
    </row>
    <row r="179" spans="3:3" x14ac:dyDescent="0.3">
      <c r="C179" t="s">
        <v>426</v>
      </c>
    </row>
    <row r="180" spans="3:3" x14ac:dyDescent="0.3">
      <c r="C180" t="s">
        <v>427</v>
      </c>
    </row>
    <row r="181" spans="3:3" x14ac:dyDescent="0.3">
      <c r="C181" t="s">
        <v>428</v>
      </c>
    </row>
    <row r="182" spans="3:3" x14ac:dyDescent="0.3">
      <c r="C182" t="s">
        <v>429</v>
      </c>
    </row>
    <row r="183" spans="3:3" x14ac:dyDescent="0.3">
      <c r="C183" t="s">
        <v>430</v>
      </c>
    </row>
    <row r="184" spans="3:3" x14ac:dyDescent="0.3">
      <c r="C184" t="s">
        <v>431</v>
      </c>
    </row>
    <row r="185" spans="3:3" x14ac:dyDescent="0.3">
      <c r="C185" t="s">
        <v>432</v>
      </c>
    </row>
    <row r="186" spans="3:3" x14ac:dyDescent="0.3">
      <c r="C186" t="s">
        <v>433</v>
      </c>
    </row>
    <row r="187" spans="3:3" x14ac:dyDescent="0.3">
      <c r="C187" t="s">
        <v>434</v>
      </c>
    </row>
    <row r="188" spans="3:3" x14ac:dyDescent="0.3">
      <c r="C188" t="s">
        <v>435</v>
      </c>
    </row>
    <row r="189" spans="3:3" x14ac:dyDescent="0.3">
      <c r="C189" t="s">
        <v>436</v>
      </c>
    </row>
    <row r="190" spans="3:3" x14ac:dyDescent="0.3">
      <c r="C190" t="s">
        <v>437</v>
      </c>
    </row>
    <row r="191" spans="3:3" x14ac:dyDescent="0.3">
      <c r="C191" t="s">
        <v>438</v>
      </c>
    </row>
    <row r="192" spans="3:3" x14ac:dyDescent="0.3">
      <c r="C192" t="s">
        <v>439</v>
      </c>
    </row>
    <row r="193" spans="3:3" x14ac:dyDescent="0.3">
      <c r="C193" t="s">
        <v>440</v>
      </c>
    </row>
    <row r="194" spans="3:3" x14ac:dyDescent="0.3">
      <c r="C194" t="s">
        <v>441</v>
      </c>
    </row>
    <row r="195" spans="3:3" x14ac:dyDescent="0.3">
      <c r="C195" t="s">
        <v>442</v>
      </c>
    </row>
    <row r="196" spans="3:3" x14ac:dyDescent="0.3">
      <c r="C196" t="s">
        <v>443</v>
      </c>
    </row>
    <row r="197" spans="3:3" x14ac:dyDescent="0.3">
      <c r="C197" t="s">
        <v>444</v>
      </c>
    </row>
    <row r="198" spans="3:3" x14ac:dyDescent="0.3">
      <c r="C198" t="s">
        <v>445</v>
      </c>
    </row>
    <row r="199" spans="3:3" x14ac:dyDescent="0.3">
      <c r="C199" t="s">
        <v>446</v>
      </c>
    </row>
    <row r="200" spans="3:3" x14ac:dyDescent="0.3">
      <c r="C200" t="s">
        <v>447</v>
      </c>
    </row>
    <row r="201" spans="3:3" x14ac:dyDescent="0.3">
      <c r="C201" t="s">
        <v>448</v>
      </c>
    </row>
    <row r="202" spans="3:3" x14ac:dyDescent="0.3">
      <c r="C202" t="s">
        <v>449</v>
      </c>
    </row>
    <row r="203" spans="3:3" x14ac:dyDescent="0.3">
      <c r="C203" t="s">
        <v>450</v>
      </c>
    </row>
    <row r="204" spans="3:3" x14ac:dyDescent="0.3">
      <c r="C204" t="s">
        <v>451</v>
      </c>
    </row>
    <row r="205" spans="3:3" x14ac:dyDescent="0.3">
      <c r="C205" t="s">
        <v>452</v>
      </c>
    </row>
    <row r="206" spans="3:3" x14ac:dyDescent="0.3">
      <c r="C206" t="s">
        <v>453</v>
      </c>
    </row>
    <row r="207" spans="3:3" x14ac:dyDescent="0.3">
      <c r="C207" t="s">
        <v>454</v>
      </c>
    </row>
    <row r="208" spans="3:3" x14ac:dyDescent="0.3">
      <c r="C208" t="s">
        <v>455</v>
      </c>
    </row>
    <row r="209" spans="3:3" x14ac:dyDescent="0.3">
      <c r="C209" t="s">
        <v>456</v>
      </c>
    </row>
    <row r="210" spans="3:3" x14ac:dyDescent="0.3">
      <c r="C210" t="s">
        <v>457</v>
      </c>
    </row>
    <row r="211" spans="3:3" x14ac:dyDescent="0.3">
      <c r="C211" t="s">
        <v>458</v>
      </c>
    </row>
    <row r="212" spans="3:3" x14ac:dyDescent="0.3">
      <c r="C212" t="s">
        <v>459</v>
      </c>
    </row>
    <row r="213" spans="3:3" x14ac:dyDescent="0.3">
      <c r="C213" t="s">
        <v>460</v>
      </c>
    </row>
    <row r="214" spans="3:3" x14ac:dyDescent="0.3">
      <c r="C214" t="s">
        <v>461</v>
      </c>
    </row>
  </sheetData>
  <pageMargins left="0.7" right="0.7" top="0.75" bottom="0.75" header="0.3" footer="0.3"/>
  <pageSetup orientation="portrait"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DFCEA-3476-4A24-AC04-6752387F94F0}">
  <sheetPr codeName="Sheet7">
    <tabColor theme="7" tint="-0.249977111117893"/>
  </sheetPr>
  <dimension ref="A1:E14"/>
  <sheetViews>
    <sheetView workbookViewId="0">
      <selection activeCell="C14" sqref="C14"/>
    </sheetView>
  </sheetViews>
  <sheetFormatPr defaultRowHeight="14.4" x14ac:dyDescent="0.3"/>
  <cols>
    <col min="1" max="1" width="16.5546875" bestFit="1" customWidth="1"/>
    <col min="2" max="2" width="17.5546875" bestFit="1" customWidth="1"/>
    <col min="3" max="3" width="20.6640625" bestFit="1" customWidth="1"/>
    <col min="4" max="4" width="31.109375" bestFit="1" customWidth="1"/>
    <col min="5" max="5" width="19.88671875" bestFit="1" customWidth="1"/>
  </cols>
  <sheetData>
    <row r="1" spans="1:5" x14ac:dyDescent="0.3">
      <c r="A1" t="s">
        <v>462</v>
      </c>
      <c r="B1" t="s">
        <v>463</v>
      </c>
      <c r="C1" t="s">
        <v>464</v>
      </c>
      <c r="D1" t="s">
        <v>465</v>
      </c>
      <c r="E1" t="s">
        <v>466</v>
      </c>
    </row>
    <row r="2" spans="1:5" ht="15" customHeight="1" x14ac:dyDescent="0.3">
      <c r="A2" t="s">
        <v>463</v>
      </c>
      <c r="B2" t="s">
        <v>464</v>
      </c>
      <c r="C2" t="s">
        <v>467</v>
      </c>
      <c r="D2" t="s">
        <v>468</v>
      </c>
      <c r="E2" t="s">
        <v>469</v>
      </c>
    </row>
    <row r="3" spans="1:5" x14ac:dyDescent="0.3">
      <c r="B3" t="s">
        <v>465</v>
      </c>
      <c r="C3" t="s">
        <v>470</v>
      </c>
      <c r="D3" t="s">
        <v>471</v>
      </c>
      <c r="E3" t="s">
        <v>472</v>
      </c>
    </row>
    <row r="4" spans="1:5" x14ac:dyDescent="0.3">
      <c r="B4" t="s">
        <v>466</v>
      </c>
      <c r="C4" t="s">
        <v>473</v>
      </c>
      <c r="D4" t="s">
        <v>474</v>
      </c>
      <c r="E4" t="s">
        <v>475</v>
      </c>
    </row>
    <row r="5" spans="1:5" x14ac:dyDescent="0.3">
      <c r="C5" t="s">
        <v>476</v>
      </c>
      <c r="D5" t="s">
        <v>477</v>
      </c>
      <c r="E5" t="s">
        <v>478</v>
      </c>
    </row>
    <row r="6" spans="1:5" x14ac:dyDescent="0.3">
      <c r="C6" t="s">
        <v>479</v>
      </c>
      <c r="D6" t="s">
        <v>480</v>
      </c>
      <c r="E6" t="s">
        <v>481</v>
      </c>
    </row>
    <row r="7" spans="1:5" x14ac:dyDescent="0.3">
      <c r="C7" t="s">
        <v>482</v>
      </c>
      <c r="D7" t="s">
        <v>483</v>
      </c>
    </row>
    <row r="8" spans="1:5" x14ac:dyDescent="0.3">
      <c r="C8" t="s">
        <v>484</v>
      </c>
      <c r="D8" t="s">
        <v>485</v>
      </c>
    </row>
    <row r="9" spans="1:5" x14ac:dyDescent="0.3">
      <c r="C9" t="s">
        <v>486</v>
      </c>
      <c r="D9" t="s">
        <v>487</v>
      </c>
    </row>
    <row r="10" spans="1:5" x14ac:dyDescent="0.3">
      <c r="C10" t="s">
        <v>488</v>
      </c>
      <c r="D10" t="s">
        <v>489</v>
      </c>
    </row>
    <row r="11" spans="1:5" x14ac:dyDescent="0.3">
      <c r="C11" t="s">
        <v>490</v>
      </c>
    </row>
    <row r="12" spans="1:5" x14ac:dyDescent="0.3">
      <c r="C12" t="s">
        <v>491</v>
      </c>
    </row>
    <row r="13" spans="1:5" x14ac:dyDescent="0.3">
      <c r="C13" t="s">
        <v>492</v>
      </c>
    </row>
    <row r="14" spans="1:5" x14ac:dyDescent="0.3">
      <c r="C14" t="s">
        <v>493</v>
      </c>
    </row>
  </sheetData>
  <pageMargins left="0.7" right="0.7" top="0.75" bottom="0.75" header="0.3" footer="0.3"/>
  <tableParts count="5">
    <tablePart r:id="rId1"/>
    <tablePart r:id="rId2"/>
    <tablePart r:id="rId3"/>
    <tablePart r:id="rId4"/>
    <tablePart r:id="rId5"/>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360BB-E23D-4F73-AC78-3AA4832CD162}">
  <sheetPr codeName="Sheet8">
    <tabColor theme="7" tint="-0.249977111117893"/>
  </sheetPr>
  <dimension ref="A1:AD21"/>
  <sheetViews>
    <sheetView zoomScaleNormal="100" workbookViewId="0">
      <pane xSplit="4" topLeftCell="E1" activePane="topRight" state="frozen"/>
      <selection pane="topRight" activeCell="I36" sqref="I36"/>
    </sheetView>
  </sheetViews>
  <sheetFormatPr defaultRowHeight="14.4" x14ac:dyDescent="0.3"/>
  <cols>
    <col min="1" max="1" width="24.33203125" bestFit="1" customWidth="1"/>
    <col min="2" max="2" width="20.5546875" bestFit="1" customWidth="1"/>
    <col min="3" max="3" width="24.33203125" bestFit="1" customWidth="1"/>
    <col min="4" max="4" width="19.33203125" bestFit="1" customWidth="1"/>
    <col min="5" max="5" width="11.5546875" customWidth="1"/>
    <col min="6" max="6" width="18" customWidth="1"/>
    <col min="7" max="7" width="13.5546875" bestFit="1" customWidth="1"/>
    <col min="8" max="9" width="21.6640625" customWidth="1"/>
    <col min="10" max="10" width="24.5546875" customWidth="1"/>
    <col min="12" max="12" width="21.6640625" bestFit="1" customWidth="1"/>
    <col min="13" max="13" width="12.33203125" customWidth="1"/>
    <col min="14" max="14" width="9.44140625" customWidth="1"/>
    <col min="15" max="15" width="10.33203125" customWidth="1"/>
    <col min="16" max="16" width="22.33203125" bestFit="1" customWidth="1"/>
    <col min="17" max="17" width="12.6640625" customWidth="1"/>
    <col min="18" max="18" width="14.5546875" customWidth="1"/>
    <col min="19" max="19" width="28.6640625" customWidth="1"/>
    <col min="20" max="20" width="23.88671875" bestFit="1" customWidth="1"/>
    <col min="21" max="21" width="10.44140625" customWidth="1"/>
    <col min="22" max="22" width="11.109375" customWidth="1"/>
    <col min="23" max="23" width="14" customWidth="1"/>
    <col min="24" max="24" width="10.44140625" customWidth="1"/>
    <col min="25" max="25" width="10.33203125" customWidth="1"/>
    <col min="26" max="26" width="16.88671875" customWidth="1"/>
    <col min="27" max="27" width="24.33203125" bestFit="1" customWidth="1"/>
    <col min="28" max="28" width="15.6640625" customWidth="1"/>
    <col min="29" max="29" width="62.109375" bestFit="1" customWidth="1"/>
    <col min="30" max="30" width="19.6640625" customWidth="1"/>
  </cols>
  <sheetData>
    <row r="1" spans="1:30" x14ac:dyDescent="0.3">
      <c r="A1" t="s">
        <v>494</v>
      </c>
      <c r="B1" t="s">
        <v>84</v>
      </c>
      <c r="C1" t="s">
        <v>495</v>
      </c>
      <c r="D1" t="s">
        <v>496</v>
      </c>
      <c r="E1" t="s">
        <v>198</v>
      </c>
      <c r="F1" t="s">
        <v>497</v>
      </c>
      <c r="G1" t="s">
        <v>498</v>
      </c>
      <c r="H1" t="s">
        <v>499</v>
      </c>
      <c r="I1" t="s">
        <v>500</v>
      </c>
      <c r="J1" t="s">
        <v>76</v>
      </c>
      <c r="K1" s="6" t="s">
        <v>501</v>
      </c>
      <c r="L1" s="6" t="s">
        <v>502</v>
      </c>
      <c r="M1" s="6" t="s">
        <v>503</v>
      </c>
      <c r="N1" s="6" t="s">
        <v>77</v>
      </c>
      <c r="O1" s="6" t="s">
        <v>80</v>
      </c>
      <c r="P1" s="6" t="s">
        <v>504</v>
      </c>
      <c r="Q1" s="7" t="s">
        <v>505</v>
      </c>
      <c r="R1" s="8" t="s">
        <v>506</v>
      </c>
      <c r="S1" s="8" t="s">
        <v>507</v>
      </c>
      <c r="T1" s="8" t="s">
        <v>85</v>
      </c>
      <c r="U1" s="8" t="s">
        <v>508</v>
      </c>
      <c r="V1" s="8" t="s">
        <v>88</v>
      </c>
      <c r="W1" s="8" t="s">
        <v>509</v>
      </c>
      <c r="X1" s="8" t="s">
        <v>91</v>
      </c>
      <c r="Y1" s="8" t="s">
        <v>510</v>
      </c>
      <c r="Z1" s="8" t="s">
        <v>511</v>
      </c>
      <c r="AA1" t="s">
        <v>41</v>
      </c>
      <c r="AB1" t="s">
        <v>40</v>
      </c>
      <c r="AC1" t="s">
        <v>46</v>
      </c>
      <c r="AD1" t="s">
        <v>50</v>
      </c>
    </row>
    <row r="2" spans="1:30" x14ac:dyDescent="0.3">
      <c r="A2" t="s">
        <v>84</v>
      </c>
      <c r="B2" t="s">
        <v>85</v>
      </c>
      <c r="C2" t="s">
        <v>198</v>
      </c>
      <c r="D2" t="s">
        <v>506</v>
      </c>
      <c r="E2" t="s">
        <v>512</v>
      </c>
      <c r="F2" t="s">
        <v>513</v>
      </c>
      <c r="G2" t="s">
        <v>514</v>
      </c>
      <c r="H2" t="s">
        <v>515</v>
      </c>
      <c r="I2" t="s">
        <v>11</v>
      </c>
      <c r="J2" t="s">
        <v>501</v>
      </c>
      <c r="K2" t="s">
        <v>516</v>
      </c>
      <c r="L2" t="s">
        <v>517</v>
      </c>
      <c r="M2" t="s">
        <v>518</v>
      </c>
      <c r="N2" t="s">
        <v>519</v>
      </c>
      <c r="O2" t="s">
        <v>81</v>
      </c>
      <c r="Q2" t="s">
        <v>520</v>
      </c>
      <c r="R2" t="s">
        <v>11</v>
      </c>
      <c r="S2" t="s">
        <v>11</v>
      </c>
      <c r="T2" t="s">
        <v>521</v>
      </c>
      <c r="U2" s="51" t="s">
        <v>11</v>
      </c>
      <c r="V2" s="51" t="s">
        <v>11</v>
      </c>
      <c r="W2" s="51" t="s">
        <v>11</v>
      </c>
      <c r="X2" s="51" t="s">
        <v>11</v>
      </c>
      <c r="Y2" s="51" t="s">
        <v>11</v>
      </c>
      <c r="Z2" s="51" t="s">
        <v>11</v>
      </c>
      <c r="AA2" t="s">
        <v>85</v>
      </c>
      <c r="AB2" t="s">
        <v>522</v>
      </c>
      <c r="AC2" t="s">
        <v>523</v>
      </c>
      <c r="AD2" t="s">
        <v>524</v>
      </c>
    </row>
    <row r="3" spans="1:30" x14ac:dyDescent="0.3">
      <c r="A3" t="s">
        <v>495</v>
      </c>
      <c r="B3" t="s">
        <v>508</v>
      </c>
      <c r="C3" t="s">
        <v>497</v>
      </c>
      <c r="D3" t="s">
        <v>507</v>
      </c>
      <c r="E3" t="s">
        <v>525</v>
      </c>
      <c r="J3" t="s">
        <v>502</v>
      </c>
      <c r="K3" t="s">
        <v>526</v>
      </c>
      <c r="L3" t="s">
        <v>527</v>
      </c>
      <c r="M3" t="s">
        <v>528</v>
      </c>
      <c r="N3" t="s">
        <v>78</v>
      </c>
      <c r="Q3" t="s">
        <v>529</v>
      </c>
      <c r="T3" t="s">
        <v>86</v>
      </c>
      <c r="AA3" t="s">
        <v>508</v>
      </c>
      <c r="AB3" t="s">
        <v>530</v>
      </c>
      <c r="AC3" t="s">
        <v>523</v>
      </c>
      <c r="AD3" t="s">
        <v>531</v>
      </c>
    </row>
    <row r="4" spans="1:30" x14ac:dyDescent="0.3">
      <c r="A4" t="s">
        <v>496</v>
      </c>
      <c r="B4" t="s">
        <v>88</v>
      </c>
      <c r="C4" t="s">
        <v>498</v>
      </c>
      <c r="E4" t="s">
        <v>532</v>
      </c>
      <c r="J4" t="s">
        <v>503</v>
      </c>
      <c r="K4" t="s">
        <v>533</v>
      </c>
      <c r="L4" t="s">
        <v>534</v>
      </c>
      <c r="M4" t="s">
        <v>535</v>
      </c>
      <c r="T4" t="s">
        <v>536</v>
      </c>
      <c r="AA4" t="s">
        <v>91</v>
      </c>
      <c r="AB4" t="s">
        <v>537</v>
      </c>
      <c r="AC4" t="s">
        <v>523</v>
      </c>
      <c r="AD4" t="s">
        <v>538</v>
      </c>
    </row>
    <row r="5" spans="1:30" x14ac:dyDescent="0.3">
      <c r="B5" t="s">
        <v>509</v>
      </c>
      <c r="C5" t="s">
        <v>499</v>
      </c>
      <c r="J5" t="s">
        <v>77</v>
      </c>
      <c r="L5" t="s">
        <v>539</v>
      </c>
      <c r="AA5" t="s">
        <v>505</v>
      </c>
      <c r="AB5" t="s">
        <v>540</v>
      </c>
      <c r="AC5" t="s">
        <v>523</v>
      </c>
      <c r="AD5" t="s">
        <v>541</v>
      </c>
    </row>
    <row r="6" spans="1:30" x14ac:dyDescent="0.3">
      <c r="B6" t="s">
        <v>91</v>
      </c>
      <c r="C6" t="s">
        <v>500</v>
      </c>
      <c r="J6" t="s">
        <v>80</v>
      </c>
      <c r="L6" t="s">
        <v>542</v>
      </c>
      <c r="AA6" t="s">
        <v>510</v>
      </c>
      <c r="AB6" t="s">
        <v>543</v>
      </c>
      <c r="AC6" t="s">
        <v>523</v>
      </c>
      <c r="AD6" t="s">
        <v>510</v>
      </c>
    </row>
    <row r="7" spans="1:30" x14ac:dyDescent="0.3">
      <c r="B7" t="s">
        <v>505</v>
      </c>
      <c r="C7" t="s">
        <v>76</v>
      </c>
      <c r="J7" t="s">
        <v>504</v>
      </c>
      <c r="L7" t="s">
        <v>544</v>
      </c>
      <c r="AA7" t="s">
        <v>511</v>
      </c>
      <c r="AB7" t="s">
        <v>543</v>
      </c>
      <c r="AC7" t="s">
        <v>523</v>
      </c>
      <c r="AD7" t="s">
        <v>538</v>
      </c>
    </row>
    <row r="8" spans="1:30" x14ac:dyDescent="0.3">
      <c r="B8" t="s">
        <v>510</v>
      </c>
      <c r="AA8" t="s">
        <v>198</v>
      </c>
      <c r="AB8" t="s">
        <v>545</v>
      </c>
      <c r="AC8" t="s">
        <v>523</v>
      </c>
      <c r="AD8" t="s">
        <v>546</v>
      </c>
    </row>
    <row r="9" spans="1:30" x14ac:dyDescent="0.3">
      <c r="B9" t="s">
        <v>511</v>
      </c>
      <c r="AA9" t="s">
        <v>497</v>
      </c>
      <c r="AB9" t="s">
        <v>543</v>
      </c>
      <c r="AC9" t="s">
        <v>523</v>
      </c>
      <c r="AD9" t="s">
        <v>547</v>
      </c>
    </row>
    <row r="10" spans="1:30" x14ac:dyDescent="0.3">
      <c r="AA10" t="s">
        <v>498</v>
      </c>
      <c r="AB10" t="s">
        <v>543</v>
      </c>
      <c r="AC10" t="s">
        <v>523</v>
      </c>
      <c r="AD10" t="s">
        <v>548</v>
      </c>
    </row>
    <row r="11" spans="1:30" x14ac:dyDescent="0.3">
      <c r="AA11" t="s">
        <v>549</v>
      </c>
      <c r="AB11" t="s">
        <v>543</v>
      </c>
      <c r="AC11" t="s">
        <v>523</v>
      </c>
      <c r="AD11" t="s">
        <v>499</v>
      </c>
    </row>
    <row r="12" spans="1:30" x14ac:dyDescent="0.3">
      <c r="AA12" t="s">
        <v>501</v>
      </c>
      <c r="AB12" t="s">
        <v>550</v>
      </c>
      <c r="AC12" t="s">
        <v>523</v>
      </c>
      <c r="AD12" t="s">
        <v>551</v>
      </c>
    </row>
    <row r="13" spans="1:30" x14ac:dyDescent="0.3">
      <c r="AA13" t="s">
        <v>502</v>
      </c>
      <c r="AB13" t="s">
        <v>552</v>
      </c>
      <c r="AC13" t="s">
        <v>523</v>
      </c>
      <c r="AD13" t="s">
        <v>553</v>
      </c>
    </row>
    <row r="14" spans="1:30" x14ac:dyDescent="0.3">
      <c r="AA14" t="s">
        <v>503</v>
      </c>
      <c r="AB14" t="s">
        <v>554</v>
      </c>
      <c r="AC14" t="s">
        <v>523</v>
      </c>
      <c r="AD14" t="s">
        <v>555</v>
      </c>
    </row>
    <row r="15" spans="1:30" x14ac:dyDescent="0.3">
      <c r="AA15" t="s">
        <v>77</v>
      </c>
      <c r="AB15" t="s">
        <v>556</v>
      </c>
      <c r="AC15" t="s">
        <v>523</v>
      </c>
      <c r="AD15" t="s">
        <v>557</v>
      </c>
    </row>
    <row r="16" spans="1:30" x14ac:dyDescent="0.3">
      <c r="AA16" t="s">
        <v>80</v>
      </c>
      <c r="AB16" t="s">
        <v>81</v>
      </c>
      <c r="AC16" t="s">
        <v>523</v>
      </c>
      <c r="AD16" t="s">
        <v>161</v>
      </c>
    </row>
    <row r="17" spans="27:30" x14ac:dyDescent="0.3">
      <c r="AA17" t="s">
        <v>505</v>
      </c>
      <c r="AB17" t="s">
        <v>558</v>
      </c>
      <c r="AC17" t="s">
        <v>523</v>
      </c>
      <c r="AD17" t="s">
        <v>559</v>
      </c>
    </row>
    <row r="18" spans="27:30" x14ac:dyDescent="0.3">
      <c r="AA18" t="s">
        <v>506</v>
      </c>
      <c r="AB18" t="s">
        <v>560</v>
      </c>
      <c r="AC18" t="s">
        <v>523</v>
      </c>
      <c r="AD18" t="s">
        <v>531</v>
      </c>
    </row>
    <row r="19" spans="27:30" x14ac:dyDescent="0.3">
      <c r="AA19" t="s">
        <v>507</v>
      </c>
      <c r="AB19" t="s">
        <v>561</v>
      </c>
    </row>
    <row r="20" spans="27:30" x14ac:dyDescent="0.3">
      <c r="AA20" t="s">
        <v>88</v>
      </c>
      <c r="AB20" t="s">
        <v>543</v>
      </c>
      <c r="AC20" t="s">
        <v>523</v>
      </c>
      <c r="AD20" t="s">
        <v>531</v>
      </c>
    </row>
    <row r="21" spans="27:30" x14ac:dyDescent="0.3">
      <c r="AA21" t="s">
        <v>509</v>
      </c>
      <c r="AB21" t="s">
        <v>543</v>
      </c>
      <c r="AC21" t="s">
        <v>523</v>
      </c>
      <c r="AD21" t="s">
        <v>531</v>
      </c>
    </row>
  </sheetData>
  <pageMargins left="0.7" right="0.7" top="0.75" bottom="0.75" header="0.3" footer="0.3"/>
  <tableParts count="27">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36309-9348-4ED3-9B0A-DD584FC77BAD}">
  <sheetPr codeName="Sheet3">
    <tabColor theme="9" tint="-0.249977111117893"/>
  </sheetPr>
  <dimension ref="A1:U3"/>
  <sheetViews>
    <sheetView workbookViewId="0">
      <selection activeCell="L7" sqref="L7"/>
    </sheetView>
  </sheetViews>
  <sheetFormatPr defaultRowHeight="14.4" x14ac:dyDescent="0.3"/>
  <cols>
    <col min="1" max="1" width="13.88671875" style="20" customWidth="1"/>
    <col min="2" max="2" width="21.6640625" bestFit="1" customWidth="1"/>
    <col min="3" max="4" width="14" bestFit="1" customWidth="1"/>
    <col min="5" max="5" width="14" customWidth="1"/>
    <col min="6" max="6" width="10" bestFit="1" customWidth="1"/>
    <col min="7" max="7" width="10.44140625" bestFit="1" customWidth="1"/>
    <col min="8" max="8" width="11.88671875" bestFit="1" customWidth="1"/>
    <col min="9" max="9" width="13.5546875" bestFit="1" customWidth="1"/>
    <col min="10" max="11" width="9.44140625" bestFit="1" customWidth="1"/>
    <col min="12" max="12" width="10.5546875" bestFit="1" customWidth="1"/>
    <col min="13" max="13" width="12.109375" bestFit="1" customWidth="1"/>
    <col min="14" max="14" width="10.6640625" bestFit="1" customWidth="1"/>
    <col min="15" max="15" width="18.44140625" bestFit="1" customWidth="1"/>
    <col min="16" max="16" width="12.33203125" bestFit="1" customWidth="1"/>
    <col min="17" max="17" width="16.109375" bestFit="1" customWidth="1"/>
    <col min="18" max="19" width="19.5546875" bestFit="1" customWidth="1"/>
    <col min="20" max="20" width="18.109375" bestFit="1" customWidth="1"/>
    <col min="21" max="21" width="21.5546875" bestFit="1" customWidth="1"/>
  </cols>
  <sheetData>
    <row r="1" spans="1:21" x14ac:dyDescent="0.3">
      <c r="A1" t="s">
        <v>16</v>
      </c>
      <c r="B1" t="s">
        <v>562</v>
      </c>
      <c r="C1" t="s">
        <v>563</v>
      </c>
      <c r="D1" t="s">
        <v>564</v>
      </c>
      <c r="E1" t="s">
        <v>565</v>
      </c>
      <c r="F1" t="s">
        <v>12</v>
      </c>
      <c r="G1" t="s">
        <v>13</v>
      </c>
      <c r="H1" t="s">
        <v>566</v>
      </c>
      <c r="I1" t="s">
        <v>567</v>
      </c>
      <c r="J1" t="s">
        <v>17</v>
      </c>
      <c r="K1" t="s">
        <v>615</v>
      </c>
      <c r="L1" t="s">
        <v>19</v>
      </c>
      <c r="M1" t="s">
        <v>20</v>
      </c>
      <c r="N1" t="s">
        <v>21</v>
      </c>
      <c r="O1" t="s">
        <v>568</v>
      </c>
      <c r="P1" t="s">
        <v>569</v>
      </c>
      <c r="Q1" t="s">
        <v>570</v>
      </c>
      <c r="R1" t="s">
        <v>571</v>
      </c>
      <c r="S1" t="s">
        <v>572</v>
      </c>
      <c r="T1" t="s">
        <v>573</v>
      </c>
      <c r="U1" t="s">
        <v>574</v>
      </c>
    </row>
    <row r="2" spans="1:21" x14ac:dyDescent="0.3">
      <c r="A2" s="20">
        <v>1</v>
      </c>
      <c r="B2" t="s">
        <v>96</v>
      </c>
      <c r="C2" t="s">
        <v>98</v>
      </c>
      <c r="D2" t="s">
        <v>145</v>
      </c>
      <c r="F2" t="s">
        <v>575</v>
      </c>
      <c r="H2" t="s">
        <v>576</v>
      </c>
      <c r="I2" t="s">
        <v>577</v>
      </c>
      <c r="J2" t="s">
        <v>578</v>
      </c>
      <c r="K2" t="s">
        <v>579</v>
      </c>
      <c r="L2">
        <v>-33.923915000000001</v>
      </c>
      <c r="M2">
        <v>18.606373999999999</v>
      </c>
      <c r="N2" s="9">
        <v>44594</v>
      </c>
      <c r="O2" t="s">
        <v>580</v>
      </c>
      <c r="Q2" t="s">
        <v>463</v>
      </c>
      <c r="R2" t="s">
        <v>465</v>
      </c>
      <c r="S2" t="s">
        <v>581</v>
      </c>
      <c r="T2" t="s">
        <v>582</v>
      </c>
      <c r="U2" t="s">
        <v>583</v>
      </c>
    </row>
    <row r="3" spans="1:21" x14ac:dyDescent="0.3">
      <c r="A3" s="20">
        <v>2</v>
      </c>
      <c r="B3" t="s">
        <v>100</v>
      </c>
      <c r="C3" t="s">
        <v>107</v>
      </c>
      <c r="D3" t="s">
        <v>147</v>
      </c>
      <c r="E3" t="s">
        <v>584</v>
      </c>
      <c r="F3" t="s">
        <v>585</v>
      </c>
      <c r="G3" t="s">
        <v>586</v>
      </c>
      <c r="H3" t="s">
        <v>587</v>
      </c>
      <c r="I3" t="s">
        <v>588</v>
      </c>
      <c r="J3" t="s">
        <v>589</v>
      </c>
      <c r="K3" t="s">
        <v>579</v>
      </c>
      <c r="N3" s="9">
        <v>44858</v>
      </c>
      <c r="O3" t="s">
        <v>580</v>
      </c>
      <c r="Q3" t="s">
        <v>463</v>
      </c>
      <c r="R3" t="s">
        <v>466</v>
      </c>
      <c r="S3" t="s">
        <v>590</v>
      </c>
      <c r="T3" t="s">
        <v>591</v>
      </c>
    </row>
  </sheetData>
  <phoneticPr fontId="7" type="noConversion"/>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D9174-6191-4CA6-93FC-600CB9C07A5C}">
  <sheetPr codeName="Sheet10">
    <tabColor theme="9" tint="-0.249977111117893"/>
  </sheetPr>
  <dimension ref="A1:L8"/>
  <sheetViews>
    <sheetView workbookViewId="0">
      <selection activeCell="A9" sqref="A9"/>
    </sheetView>
  </sheetViews>
  <sheetFormatPr defaultRowHeight="14.4" x14ac:dyDescent="0.3"/>
  <cols>
    <col min="1" max="1" width="16" style="20" customWidth="1"/>
    <col min="2" max="2" width="11.109375" bestFit="1" customWidth="1"/>
    <col min="3" max="3" width="14.33203125" customWidth="1"/>
    <col min="4" max="4" width="7.5546875" bestFit="1" customWidth="1"/>
    <col min="5" max="5" width="9.6640625" bestFit="1" customWidth="1"/>
    <col min="6" max="6" width="20.6640625" customWidth="1"/>
    <col min="7" max="7" width="11.44140625" bestFit="1" customWidth="1"/>
    <col min="8" max="8" width="10" bestFit="1" customWidth="1"/>
    <col min="9" max="9" width="11.88671875" bestFit="1" customWidth="1"/>
    <col min="10" max="10" width="13.44140625" customWidth="1"/>
  </cols>
  <sheetData>
    <row r="1" spans="1:12" x14ac:dyDescent="0.3">
      <c r="A1" t="s">
        <v>16</v>
      </c>
      <c r="B1" t="s">
        <v>41</v>
      </c>
      <c r="C1" t="s">
        <v>592</v>
      </c>
      <c r="D1" t="s">
        <v>43</v>
      </c>
      <c r="E1" t="s">
        <v>44</v>
      </c>
      <c r="F1" t="s">
        <v>593</v>
      </c>
      <c r="G1" t="s">
        <v>594</v>
      </c>
      <c r="H1" t="s">
        <v>595</v>
      </c>
      <c r="I1" t="s">
        <v>596</v>
      </c>
      <c r="J1" t="s">
        <v>597</v>
      </c>
      <c r="K1" t="s">
        <v>598</v>
      </c>
      <c r="L1" t="s">
        <v>599</v>
      </c>
    </row>
    <row r="2" spans="1:12" x14ac:dyDescent="0.3">
      <c r="A2" s="20">
        <v>1</v>
      </c>
      <c r="B2" t="s">
        <v>84</v>
      </c>
      <c r="C2" t="s">
        <v>88</v>
      </c>
      <c r="E2" t="s">
        <v>600</v>
      </c>
      <c r="F2">
        <v>2</v>
      </c>
      <c r="G2">
        <v>1000000</v>
      </c>
    </row>
    <row r="3" spans="1:12" x14ac:dyDescent="0.3">
      <c r="A3" s="20">
        <v>1</v>
      </c>
      <c r="B3" t="s">
        <v>84</v>
      </c>
      <c r="C3" t="s">
        <v>91</v>
      </c>
      <c r="F3">
        <v>1</v>
      </c>
      <c r="G3">
        <v>1000000</v>
      </c>
    </row>
    <row r="4" spans="1:12" x14ac:dyDescent="0.3">
      <c r="A4" s="20">
        <v>1</v>
      </c>
      <c r="B4" t="s">
        <v>84</v>
      </c>
      <c r="C4" t="s">
        <v>85</v>
      </c>
      <c r="D4" t="s">
        <v>86</v>
      </c>
      <c r="E4" t="s">
        <v>601</v>
      </c>
      <c r="G4">
        <v>3525000</v>
      </c>
      <c r="H4">
        <v>135</v>
      </c>
      <c r="I4">
        <v>35</v>
      </c>
      <c r="J4">
        <v>36</v>
      </c>
    </row>
    <row r="5" spans="1:12" x14ac:dyDescent="0.3">
      <c r="A5" s="20">
        <v>1</v>
      </c>
      <c r="B5" t="s">
        <v>76</v>
      </c>
      <c r="C5" t="s">
        <v>77</v>
      </c>
      <c r="D5" t="s">
        <v>78</v>
      </c>
      <c r="E5" t="s">
        <v>602</v>
      </c>
      <c r="F5">
        <v>1</v>
      </c>
      <c r="G5">
        <v>10500000</v>
      </c>
    </row>
    <row r="6" spans="1:12" x14ac:dyDescent="0.3">
      <c r="A6" s="20">
        <v>1</v>
      </c>
      <c r="B6" t="s">
        <v>76</v>
      </c>
      <c r="C6" t="s">
        <v>80</v>
      </c>
      <c r="D6" t="s">
        <v>81</v>
      </c>
      <c r="F6">
        <v>13</v>
      </c>
      <c r="G6">
        <v>25000000</v>
      </c>
    </row>
    <row r="7" spans="1:12" x14ac:dyDescent="0.3">
      <c r="A7" s="20">
        <v>2</v>
      </c>
      <c r="B7" t="s">
        <v>76</v>
      </c>
      <c r="C7" t="s">
        <v>503</v>
      </c>
      <c r="D7" t="s">
        <v>528</v>
      </c>
      <c r="F7">
        <v>1</v>
      </c>
      <c r="G7">
        <v>15000000</v>
      </c>
    </row>
    <row r="8" spans="1:12" x14ac:dyDescent="0.3">
      <c r="A8" s="20">
        <v>2</v>
      </c>
      <c r="B8" t="s">
        <v>603</v>
      </c>
      <c r="C8" t="s">
        <v>497</v>
      </c>
      <c r="D8" t="s">
        <v>513</v>
      </c>
      <c r="F8">
        <v>4</v>
      </c>
      <c r="G8">
        <v>500000</v>
      </c>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06F3E-3AAA-4548-9B87-F26EC7656FEC}">
  <sheetPr codeName="Sheet9">
    <tabColor theme="9" tint="-0.249977111117893"/>
  </sheetPr>
  <dimension ref="A1:H3"/>
  <sheetViews>
    <sheetView workbookViewId="0">
      <selection activeCell="A4" sqref="A4"/>
    </sheetView>
  </sheetViews>
  <sheetFormatPr defaultRowHeight="14.4" x14ac:dyDescent="0.3"/>
  <cols>
    <col min="1" max="1" width="20" style="20" customWidth="1"/>
    <col min="2" max="6" width="20" customWidth="1"/>
    <col min="7" max="7" width="20.5546875" customWidth="1"/>
    <col min="8" max="8" width="23.33203125" bestFit="1" customWidth="1"/>
  </cols>
  <sheetData>
    <row r="1" spans="1:8" x14ac:dyDescent="0.3">
      <c r="A1" t="s">
        <v>16</v>
      </c>
      <c r="B1" t="s">
        <v>604</v>
      </c>
      <c r="C1" t="s">
        <v>605</v>
      </c>
      <c r="D1" t="s">
        <v>606</v>
      </c>
      <c r="E1" t="s">
        <v>607</v>
      </c>
      <c r="F1" t="s">
        <v>608</v>
      </c>
      <c r="G1" t="s">
        <v>609</v>
      </c>
      <c r="H1" t="s">
        <v>610</v>
      </c>
    </row>
    <row r="2" spans="1:8" x14ac:dyDescent="0.3">
      <c r="A2" s="20">
        <v>1</v>
      </c>
      <c r="B2">
        <v>3</v>
      </c>
      <c r="C2">
        <v>5</v>
      </c>
      <c r="D2">
        <v>5</v>
      </c>
      <c r="E2">
        <v>5</v>
      </c>
      <c r="F2">
        <v>4</v>
      </c>
      <c r="G2">
        <v>9</v>
      </c>
    </row>
    <row r="3" spans="1:8" x14ac:dyDescent="0.3">
      <c r="A3" s="20">
        <v>2</v>
      </c>
      <c r="B3">
        <v>12</v>
      </c>
      <c r="C3">
        <v>32</v>
      </c>
      <c r="D3">
        <v>12</v>
      </c>
      <c r="E3">
        <v>32</v>
      </c>
      <c r="F3">
        <v>56</v>
      </c>
      <c r="G3">
        <v>85</v>
      </c>
      <c r="H3">
        <v>12</v>
      </c>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22E2F-C998-4134-B3E2-8F153BF0452D}">
  <sheetPr codeName="Sheet13">
    <tabColor theme="9" tint="-0.249977111117893"/>
  </sheetPr>
  <dimension ref="A1:M2"/>
  <sheetViews>
    <sheetView workbookViewId="0">
      <selection activeCell="A3" sqref="A3"/>
    </sheetView>
  </sheetViews>
  <sheetFormatPr defaultRowHeight="14.4" x14ac:dyDescent="0.3"/>
  <cols>
    <col min="1" max="1" width="10.109375" style="20" bestFit="1" customWidth="1"/>
    <col min="2" max="3" width="11.6640625" bestFit="1" customWidth="1"/>
    <col min="4" max="4" width="14.44140625" bestFit="1" customWidth="1"/>
    <col min="5" max="5" width="16.109375" bestFit="1" customWidth="1"/>
    <col min="6" max="6" width="9.33203125" bestFit="1" customWidth="1"/>
    <col min="7" max="7" width="17.5546875" bestFit="1" customWidth="1"/>
    <col min="8" max="8" width="10.6640625" bestFit="1" customWidth="1"/>
    <col min="9" max="9" width="11.6640625" bestFit="1" customWidth="1"/>
    <col min="10" max="10" width="12.88671875" bestFit="1" customWidth="1"/>
    <col min="11" max="11" width="12.44140625" bestFit="1" customWidth="1"/>
    <col min="12" max="12" width="13.33203125" bestFit="1" customWidth="1"/>
    <col min="13" max="13" width="11" bestFit="1" customWidth="1"/>
  </cols>
  <sheetData>
    <row r="1" spans="1:13" x14ac:dyDescent="0.3">
      <c r="A1" t="s">
        <v>16</v>
      </c>
      <c r="B1" t="s">
        <v>611</v>
      </c>
      <c r="C1" t="s">
        <v>612</v>
      </c>
      <c r="D1" t="s">
        <v>40</v>
      </c>
      <c r="E1" t="s">
        <v>54</v>
      </c>
      <c r="F1" t="s">
        <v>613</v>
      </c>
      <c r="G1" t="s">
        <v>614</v>
      </c>
      <c r="H1" t="s">
        <v>66</v>
      </c>
      <c r="I1" t="s">
        <v>59</v>
      </c>
      <c r="J1" t="s">
        <v>60</v>
      </c>
      <c r="K1" t="s">
        <v>62</v>
      </c>
      <c r="L1" t="s">
        <v>615</v>
      </c>
      <c r="M1" t="s">
        <v>616</v>
      </c>
    </row>
    <row r="2" spans="1:13" x14ac:dyDescent="0.3">
      <c r="A2" s="20">
        <v>2</v>
      </c>
      <c r="B2" t="s">
        <v>617</v>
      </c>
      <c r="C2" t="s">
        <v>618</v>
      </c>
      <c r="D2" t="s">
        <v>619</v>
      </c>
      <c r="E2" t="s">
        <v>620</v>
      </c>
      <c r="F2" t="s">
        <v>621</v>
      </c>
      <c r="G2" t="s">
        <v>622</v>
      </c>
      <c r="H2" s="9">
        <v>43863</v>
      </c>
      <c r="I2" t="s">
        <v>623</v>
      </c>
      <c r="J2" t="s">
        <v>623</v>
      </c>
      <c r="K2" t="s">
        <v>624</v>
      </c>
      <c r="L2" t="s">
        <v>625</v>
      </c>
      <c r="M2" t="s">
        <v>626</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971936D49A68C447BB087D8DCFE01DBA" ma:contentTypeVersion="4" ma:contentTypeDescription="Create a new document." ma:contentTypeScope="" ma:versionID="ec98204dbfb16c2ad874b02561d613a3">
  <xsd:schema xmlns:xsd="http://www.w3.org/2001/XMLSchema" xmlns:xs="http://www.w3.org/2001/XMLSchema" xmlns:p="http://schemas.microsoft.com/office/2006/metadata/properties" xmlns:ns2="721dedb0-6e3e-40a7-8981-f2c05f51177e" xmlns:ns3="9598e6e1-8560-4934-9506-9dfa17ee979b" targetNamespace="http://schemas.microsoft.com/office/2006/metadata/properties" ma:root="true" ma:fieldsID="9cdcff2425060dd49c1041bc19123fcf" ns2:_="" ns3:_="">
    <xsd:import namespace="721dedb0-6e3e-40a7-8981-f2c05f51177e"/>
    <xsd:import namespace="9598e6e1-8560-4934-9506-9dfa17ee97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1dedb0-6e3e-40a7-8981-f2c05f5117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98e6e1-8560-4934-9506-9dfa17ee97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 
</file>

<file path=customXml/item6.xml>�� 
</file>

<file path=customXml/item7.xml><?xml version="1.0" encoding="utf-8"?>
<p:properties xmlns:p="http://schemas.microsoft.com/office/2006/metadata/properties" xmlns:xsi="http://www.w3.org/2001/XMLSchema-instance" xmlns:pc="http://schemas.microsoft.com/office/infopath/2007/PartnerControls">
  <documentManagement/>
</p:properties>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xml version="1.0" encoding="utf-8"?>
<?mso-contentType ?>
<FormTemplates xmlns="http://schemas.microsoft.com/sharepoint/v3/contenttype/forms">
  <Display>DocumentLibraryForm</Display>
  <Edit>DocumentLibraryForm</Edit>
  <New>DocumentLibraryForm</New>
</FormTemplates>
</file>

<file path=customXml/item17.xml>��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D9B00AC3-0BFF-4933-826F-169BB17BDD91}">
  <ds:schemaRefs>
    <ds:schemaRef ds:uri="http://gemini/pivotcustomization/ManualCalcMode"/>
  </ds:schemaRefs>
</ds:datastoreItem>
</file>

<file path=customXml/itemProps2.xml><?xml version="1.0" encoding="utf-8"?>
<ds:datastoreItem xmlns:ds="http://schemas.openxmlformats.org/officeDocument/2006/customXml" ds:itemID="{441B3D2D-F9FD-42EE-8063-21ACFEE2ED93}">
  <ds:schemaRefs>
    <ds:schemaRef ds:uri="http://gemini/pivotcustomization/RelationshipAutoDetectionEnabled"/>
  </ds:schemaRefs>
</ds:datastoreItem>
</file>

<file path=customXml/itemProps3.xml><?xml version="1.0" encoding="utf-8"?>
<ds:datastoreItem xmlns:ds="http://schemas.openxmlformats.org/officeDocument/2006/customXml" ds:itemID="{F9F2A4BE-F89F-4F22-9940-746BDD5A73D2}">
  <ds:schemaRefs>
    <ds:schemaRef ds:uri="http://gemini/pivotcustomization/LinkedTableUpdateMode"/>
  </ds:schemaRefs>
</ds:datastoreItem>
</file>

<file path=customXml/itemProps4.xml><?xml version="1.0" encoding="utf-8"?>
<ds:datastoreItem xmlns:ds="http://schemas.openxmlformats.org/officeDocument/2006/customXml" ds:itemID="{50702816-604B-4C36-A5BF-65B081B0C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1dedb0-6e3e-40a7-8981-f2c05f51177e"/>
    <ds:schemaRef ds:uri="9598e6e1-8560-4934-9506-9dfa17ee97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DB6FB49-508B-41CD-9B49-B4748D5C8B3D}">
  <ds:schemaRefs>
    <ds:schemaRef ds:uri="http://gemini/pivotcustomization/IsSandboxEmbedded"/>
  </ds:schemaRefs>
</ds:datastoreItem>
</file>

<file path=customXml/itemProps6.xml><?xml version="1.0" encoding="utf-8"?>
<ds:datastoreItem xmlns:ds="http://schemas.openxmlformats.org/officeDocument/2006/customXml" ds:itemID="{35416854-F32C-45B8-868B-E54842307201}">
  <ds:schemaRefs>
    <ds:schemaRef ds:uri="http://gemini/pivotcustomization/ShowImplicitMeasures"/>
  </ds:schemaRefs>
</ds:datastoreItem>
</file>

<file path=customXml/itemProps7.xml><?xml version="1.0" encoding="utf-8"?>
<ds:datastoreItem xmlns:ds="http://schemas.openxmlformats.org/officeDocument/2006/customXml" ds:itemID="{66C41322-3436-463B-B831-F31A9707137C}">
  <ds:schemaRefs>
    <ds:schemaRef ds:uri="http://purl.org/dc/dcmitype/"/>
    <ds:schemaRef ds:uri="9598e6e1-8560-4934-9506-9dfa17ee979b"/>
    <ds:schemaRef ds:uri="http://www.w3.org/XML/1998/namespace"/>
    <ds:schemaRef ds:uri="http://purl.org/dc/terms/"/>
    <ds:schemaRef ds:uri="721dedb0-6e3e-40a7-8981-f2c05f51177e"/>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http://purl.org/dc/elements/1.1/"/>
  </ds:schemaRefs>
</ds:datastoreItem>
</file>

<file path=customXml/itemProps8.xml><?xml version="1.0" encoding="utf-8"?>
<ds:datastoreItem xmlns:ds="http://schemas.openxmlformats.org/officeDocument/2006/customXml" ds:itemID="{B81ABCE9-5689-4BDA-883D-5AB54A72101D}">
  <ds:schemaRefs>
    <ds:schemaRef ds:uri="http://gemini/pivotcustomization/PowerPivotVersion"/>
  </ds:schemaRefs>
</ds:datastoreItem>
</file>

<file path=customXml/itemProps9.xml><?xml version="1.0" encoding="utf-8"?>
<ds:datastoreItem xmlns:ds="http://schemas.openxmlformats.org/officeDocument/2006/customXml" ds:itemID="{C4D15949-35C0-4D08-97C4-F69BD7A53F6C}">
  <ds:schemaRefs>
    <ds:schemaRef ds:uri="http://gemini/pivotcustomization/FormulaBarState"/>
  </ds:schemaRefs>
</ds:datastoreItem>
</file>

<file path=customXml/itemProps10.xml><?xml version="1.0" encoding="utf-8"?>
<ds:datastoreItem xmlns:ds="http://schemas.openxmlformats.org/officeDocument/2006/customXml" ds:itemID="{B8B84B77-C1BC-46F3-A5D5-AA63D046EAD2}">
  <ds:schemaRefs>
    <ds:schemaRef ds:uri="http://gemini/pivotcustomization/Diagrams"/>
  </ds:schemaRefs>
</ds:datastoreItem>
</file>

<file path=customXml/itemProps11.xml><?xml version="1.0" encoding="utf-8"?>
<ds:datastoreItem xmlns:ds="http://schemas.openxmlformats.org/officeDocument/2006/customXml" ds:itemID="{C1ABDD4F-6AD4-404C-9CA7-DDB12D263757}">
  <ds:schemaRefs>
    <ds:schemaRef ds:uri="http://gemini/pivotcustomization/TableWidget"/>
  </ds:schemaRefs>
</ds:datastoreItem>
</file>

<file path=customXml/itemProps12.xml><?xml version="1.0" encoding="utf-8"?>
<ds:datastoreItem xmlns:ds="http://schemas.openxmlformats.org/officeDocument/2006/customXml" ds:itemID="{BDF2EE0B-66EF-4E84-939A-8D48D0E6F42B}">
  <ds:schemaRefs>
    <ds:schemaRef ds:uri="http://gemini/pivotcustomization/ClientWindowXML"/>
  </ds:schemaRefs>
</ds:datastoreItem>
</file>

<file path=customXml/itemProps13.xml><?xml version="1.0" encoding="utf-8"?>
<ds:datastoreItem xmlns:ds="http://schemas.openxmlformats.org/officeDocument/2006/customXml" ds:itemID="{489B6A22-5116-4DC3-9FAE-9B29AEAF31A5}">
  <ds:schemaRefs>
    <ds:schemaRef ds:uri="http://www.w3.org/2001/XMLSchema"/>
    <ds:schemaRef ds:uri="http://microsoft.data.visualization.engine.tours/1.0"/>
  </ds:schemaRefs>
</ds:datastoreItem>
</file>

<file path=customXml/itemProps14.xml><?xml version="1.0" encoding="utf-8"?>
<ds:datastoreItem xmlns:ds="http://schemas.openxmlformats.org/officeDocument/2006/customXml" ds:itemID="{28CA8B13-13F8-412B-899E-E6C93AFF7A3B}">
  <ds:schemaRefs>
    <ds:schemaRef ds:uri="http://gemini/pivotcustomization/MeasureGridState"/>
  </ds:schemaRefs>
</ds:datastoreItem>
</file>

<file path=customXml/itemProps15.xml><?xml version="1.0" encoding="utf-8"?>
<ds:datastoreItem xmlns:ds="http://schemas.openxmlformats.org/officeDocument/2006/customXml" ds:itemID="{40D0B352-1B64-4786-863A-8545126F1789}">
  <ds:schemaRefs>
    <ds:schemaRef ds:uri="http://schemas.microsoft.com/DataMashup"/>
  </ds:schemaRefs>
</ds:datastoreItem>
</file>

<file path=customXml/itemProps16.xml><?xml version="1.0" encoding="utf-8"?>
<ds:datastoreItem xmlns:ds="http://schemas.openxmlformats.org/officeDocument/2006/customXml" ds:itemID="{9B7A660E-E899-44A0-A939-333253A48639}">
  <ds:schemaRefs>
    <ds:schemaRef ds:uri="http://schemas.microsoft.com/sharepoint/v3/contenttype/forms"/>
  </ds:schemaRefs>
</ds:datastoreItem>
</file>

<file path=customXml/itemProps17.xml><?xml version="1.0" encoding="utf-8"?>
<ds:datastoreItem xmlns:ds="http://schemas.openxmlformats.org/officeDocument/2006/customXml" ds:itemID="{A7D73875-80CC-44AB-ACD9-6C7BE86BD6D0}">
  <ds:schemaRefs>
    <ds:schemaRef ds:uri="http://gemini/pivotcustomization/ShowHidden"/>
  </ds:schemaRefs>
</ds:datastoreItem>
</file>

<file path=customXml/itemProps18.xml><?xml version="1.0" encoding="utf-8"?>
<ds:datastoreItem xmlns:ds="http://schemas.openxmlformats.org/officeDocument/2006/customXml" ds:itemID="{E0ECC95D-3B88-42B7-88E0-A8FA16B7D62C}">
  <ds:schemaRefs>
    <ds:schemaRef ds:uri="http://gemini/pivotcustomization/ErrorCache"/>
  </ds:schemaRefs>
</ds:datastoreItem>
</file>

<file path=customXml/itemProps19.xml><?xml version="1.0" encoding="utf-8"?>
<ds:datastoreItem xmlns:ds="http://schemas.openxmlformats.org/officeDocument/2006/customXml" ds:itemID="{09C20B78-2634-4DE1-8611-A0A8E817FA83}">
  <ds:schemaRefs>
    <ds:schemaRef ds:uri="http://gemini/pivotcustomization/TableXML_Range"/>
  </ds:schemaRefs>
</ds:datastoreItem>
</file>

<file path=customXml/itemProps20.xml><?xml version="1.0" encoding="utf-8"?>
<ds:datastoreItem xmlns:ds="http://schemas.openxmlformats.org/officeDocument/2006/customXml" ds:itemID="{F16FED7D-F193-4C8D-B5A1-7051EEBC13D0}">
  <ds:schemaRefs>
    <ds:schemaRef ds:uri="http://www.w3.org/2001/XMLSchema"/>
    <ds:schemaRef ds:uri="http://microsoft.data.visualization.Client.Excel/1.0"/>
  </ds:schemaRefs>
</ds:datastoreItem>
</file>

<file path=customXml/itemProps21.xml><?xml version="1.0" encoding="utf-8"?>
<ds:datastoreItem xmlns:ds="http://schemas.openxmlformats.org/officeDocument/2006/customXml" ds:itemID="{DE018C91-613B-4CF1-AA2F-610E31149EEF}">
  <ds:schemaRefs>
    <ds:schemaRef ds:uri="http://gemini/pivotcustomization/SandboxNonEmpty"/>
  </ds:schemaRefs>
</ds:datastoreItem>
</file>

<file path=customXml/itemProps22.xml><?xml version="1.0" encoding="utf-8"?>
<ds:datastoreItem xmlns:ds="http://schemas.openxmlformats.org/officeDocument/2006/customXml" ds:itemID="{8B4E421E-71A5-4651-9BF3-2FC735F9110D}">
  <ds:schemaRefs>
    <ds:schemaRef ds:uri="http://gemini/pivotcustomization/TableOrder"/>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137</vt:i4>
      </vt:variant>
    </vt:vector>
  </HeadingPairs>
  <TitlesOfParts>
    <vt:vector size="151" baseType="lpstr">
      <vt:lpstr>Start</vt:lpstr>
      <vt:lpstr>Review</vt:lpstr>
      <vt:lpstr>Event Information</vt:lpstr>
      <vt:lpstr>Data Entry</vt:lpstr>
      <vt:lpstr>GIS Data</vt:lpstr>
      <vt:lpstr>Summary Report</vt:lpstr>
      <vt:lpstr>Report EconProd</vt:lpstr>
      <vt:lpstr>Institution Lookup</vt:lpstr>
      <vt:lpstr>Disaster Lookup</vt:lpstr>
      <vt:lpstr>Econ Prod Lookup</vt:lpstr>
      <vt:lpstr>EventInfoTable</vt:lpstr>
      <vt:lpstr>EconProdTable</vt:lpstr>
      <vt:lpstr>PeopleAffectedTable</vt:lpstr>
      <vt:lpstr>GISTable</vt:lpstr>
      <vt:lpstr>'Report EconProd'!Agriculture</vt:lpstr>
      <vt:lpstr>Start!Agriculture</vt:lpstr>
      <vt:lpstr>Agriculture</vt:lpstr>
      <vt:lpstr>Start!Aquaculture</vt:lpstr>
      <vt:lpstr>Aquaculture</vt:lpstr>
      <vt:lpstr>'Report EconProd'!Climatological</vt:lpstr>
      <vt:lpstr>Start!Climatological</vt:lpstr>
      <vt:lpstr>Climatological</vt:lpstr>
      <vt:lpstr>'Report EconProd'!Commerce</vt:lpstr>
      <vt:lpstr>Start!Commerce</vt:lpstr>
      <vt:lpstr>Commerce</vt:lpstr>
      <vt:lpstr>'Report EconProd'!Communications</vt:lpstr>
      <vt:lpstr>Start!Communications</vt:lpstr>
      <vt:lpstr>Communications</vt:lpstr>
      <vt:lpstr>Start!CommunityInfrastructure</vt:lpstr>
      <vt:lpstr>CommunityInfrastructure</vt:lpstr>
      <vt:lpstr>'Report EconProd'!CrossCutting</vt:lpstr>
      <vt:lpstr>Start!CrossCutting</vt:lpstr>
      <vt:lpstr>CrossCutting</vt:lpstr>
      <vt:lpstr>'Report EconProd'!Culture</vt:lpstr>
      <vt:lpstr>Start!Culture</vt:lpstr>
      <vt:lpstr>Culture</vt:lpstr>
      <vt:lpstr>'Report EconProd'!DisasterGroup</vt:lpstr>
      <vt:lpstr>Start!DisasterGroup</vt:lpstr>
      <vt:lpstr>DisasterGroup</vt:lpstr>
      <vt:lpstr>'Report EconProd'!DistrictMunicipality</vt:lpstr>
      <vt:lpstr>Start!DistrictMunicipality</vt:lpstr>
      <vt:lpstr>DistrictMunicipality</vt:lpstr>
      <vt:lpstr>'Report EconProd'!EasternCape</vt:lpstr>
      <vt:lpstr>Start!EasternCape</vt:lpstr>
      <vt:lpstr>EasternCape</vt:lpstr>
      <vt:lpstr>'Report EconProd'!EconCategory</vt:lpstr>
      <vt:lpstr>Start!EconCategory</vt:lpstr>
      <vt:lpstr>EconCategory</vt:lpstr>
      <vt:lpstr>'Report EconProd'!Education</vt:lpstr>
      <vt:lpstr>Start!Education</vt:lpstr>
      <vt:lpstr>Education</vt:lpstr>
      <vt:lpstr>Start!EmploymentandLivelihoods</vt:lpstr>
      <vt:lpstr>EmploymentandLivelihoods</vt:lpstr>
      <vt:lpstr>'Report EconProd'!Energy</vt:lpstr>
      <vt:lpstr>Start!Energy</vt:lpstr>
      <vt:lpstr>Energy</vt:lpstr>
      <vt:lpstr>Start!Financialsector</vt:lpstr>
      <vt:lpstr>Financialsector</vt:lpstr>
      <vt:lpstr>Start!Fisheries</vt:lpstr>
      <vt:lpstr>Fisheries</vt:lpstr>
      <vt:lpstr>Start!Forestry</vt:lpstr>
      <vt:lpstr>Forestry</vt:lpstr>
      <vt:lpstr>'Report EconProd'!FreeState</vt:lpstr>
      <vt:lpstr>Start!FreeState</vt:lpstr>
      <vt:lpstr>FreeState</vt:lpstr>
      <vt:lpstr>'Report EconProd'!Gauteng</vt:lpstr>
      <vt:lpstr>Start!Gauteng</vt:lpstr>
      <vt:lpstr>Gauteng</vt:lpstr>
      <vt:lpstr>Start!GreenInfrastructure</vt:lpstr>
      <vt:lpstr>GreenInfrastructure</vt:lpstr>
      <vt:lpstr>'Report EconProd'!Health</vt:lpstr>
      <vt:lpstr>Start!Health</vt:lpstr>
      <vt:lpstr>Health</vt:lpstr>
      <vt:lpstr>'Report EconProd'!Housing</vt:lpstr>
      <vt:lpstr>Start!Housing</vt:lpstr>
      <vt:lpstr>Housing</vt:lpstr>
      <vt:lpstr>'Report EconProd'!Hydrological</vt:lpstr>
      <vt:lpstr>Start!Hydrological</vt:lpstr>
      <vt:lpstr>Hydrological</vt:lpstr>
      <vt:lpstr>Start!Industry</vt:lpstr>
      <vt:lpstr>Industry</vt:lpstr>
      <vt:lpstr>'Report EconProd'!Infrastructure</vt:lpstr>
      <vt:lpstr>Start!Infrastructure</vt:lpstr>
      <vt:lpstr>Infrastructure</vt:lpstr>
      <vt:lpstr>'Report EconProd'!Institutions</vt:lpstr>
      <vt:lpstr>Start!Institutions</vt:lpstr>
      <vt:lpstr>Institutions</vt:lpstr>
      <vt:lpstr>'Report EconProd'!KwaZuluNatal</vt:lpstr>
      <vt:lpstr>Start!KwaZuluNatal</vt:lpstr>
      <vt:lpstr>KwaZuluNatal</vt:lpstr>
      <vt:lpstr>'Report EconProd'!Limpopo</vt:lpstr>
      <vt:lpstr>Start!Limpopo</vt:lpstr>
      <vt:lpstr>Limpopo</vt:lpstr>
      <vt:lpstr>'Report EconProd'!LocalMunicipality</vt:lpstr>
      <vt:lpstr>Start!LocalMunicipality</vt:lpstr>
      <vt:lpstr>LocalMunicipality</vt:lpstr>
      <vt:lpstr>'Report EconProd'!Meteorological</vt:lpstr>
      <vt:lpstr>Start!Meteorological</vt:lpstr>
      <vt:lpstr>Meteorological</vt:lpstr>
      <vt:lpstr>'Report EconProd'!MetropolitanMunicipality</vt:lpstr>
      <vt:lpstr>Start!MetropolitanMunicipality</vt:lpstr>
      <vt:lpstr>MetropolitanMunicipality</vt:lpstr>
      <vt:lpstr>'Report EconProd'!Mpumalanga</vt:lpstr>
      <vt:lpstr>Start!Mpumalanga</vt:lpstr>
      <vt:lpstr>Mpumalanga</vt:lpstr>
      <vt:lpstr>'Report EconProd'!Municipalities</vt:lpstr>
      <vt:lpstr>Start!Municipalities</vt:lpstr>
      <vt:lpstr>Municipalities</vt:lpstr>
      <vt:lpstr>'Report EconProd'!NationalGovernment</vt:lpstr>
      <vt:lpstr>Start!NationalGovernment</vt:lpstr>
      <vt:lpstr>NationalGovernment</vt:lpstr>
      <vt:lpstr>'Report EconProd'!NaturalDisaster</vt:lpstr>
      <vt:lpstr>Start!NaturalDisaster</vt:lpstr>
      <vt:lpstr>NaturalDisaster</vt:lpstr>
      <vt:lpstr>'Report EconProd'!NorthernCape</vt:lpstr>
      <vt:lpstr>Start!NorthernCape</vt:lpstr>
      <vt:lpstr>NorthernCape</vt:lpstr>
      <vt:lpstr>'Report EconProd'!NorthWest</vt:lpstr>
      <vt:lpstr>Start!NorthWest</vt:lpstr>
      <vt:lpstr>NorthWest</vt:lpstr>
      <vt:lpstr>'Report EconProd'!Other</vt:lpstr>
      <vt:lpstr>Start!Other</vt:lpstr>
      <vt:lpstr>Other</vt:lpstr>
      <vt:lpstr>'Report EconProd'!PrivateSector</vt:lpstr>
      <vt:lpstr>Start!PrivateSector</vt:lpstr>
      <vt:lpstr>PrivateSector</vt:lpstr>
      <vt:lpstr>'Report EconProd'!Productive</vt:lpstr>
      <vt:lpstr>Start!Productive</vt:lpstr>
      <vt:lpstr>Productive</vt:lpstr>
      <vt:lpstr>'Report EconProd'!ProvincialGovernment</vt:lpstr>
      <vt:lpstr>Start!ProvincialGovernment</vt:lpstr>
      <vt:lpstr>ProvincialGovernment</vt:lpstr>
      <vt:lpstr>'Report EconProd'!ResearchorAcademia</vt:lpstr>
      <vt:lpstr>Start!ResearchorAcademia</vt:lpstr>
      <vt:lpstr>ResearchorAcademia</vt:lpstr>
      <vt:lpstr>'Report EconProd'!Safety</vt:lpstr>
      <vt:lpstr>Start!Safety</vt:lpstr>
      <vt:lpstr>Safety</vt:lpstr>
      <vt:lpstr>Start!Tourism</vt:lpstr>
      <vt:lpstr>Tourism</vt:lpstr>
      <vt:lpstr>'Report EconProd'!Transport</vt:lpstr>
      <vt:lpstr>Start!Transport</vt:lpstr>
      <vt:lpstr>Transport</vt:lpstr>
      <vt:lpstr>Start!WasteManagement</vt:lpstr>
      <vt:lpstr>WasteManagement</vt:lpstr>
      <vt:lpstr>'Report EconProd'!WaterandSanitation</vt:lpstr>
      <vt:lpstr>Start!WaterandSanitation</vt:lpstr>
      <vt:lpstr>WaterandSanitation</vt:lpstr>
      <vt:lpstr>'Report EconProd'!WesternCape</vt:lpstr>
      <vt:lpstr>Start!WesternCape</vt:lpstr>
      <vt:lpstr>WesternCape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GWessels</dc:creator>
  <cp:keywords/>
  <dc:description/>
  <cp:lastModifiedBy>Juanette John</cp:lastModifiedBy>
  <cp:revision/>
  <dcterms:created xsi:type="dcterms:W3CDTF">2022-08-19T13:24:11Z</dcterms:created>
  <dcterms:modified xsi:type="dcterms:W3CDTF">2023-03-02T08:55:10Z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0x010100971936D49A68C447BB087D8DCFE01DBA</vt:lpwstr>
  </property>
</Properties>
</file>